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ерпень18" sheetId="1" r:id="rId1"/>
  </sheets>
  <externalReferences>
    <externalReference r:id="rId4"/>
  </externalReferences>
  <definedNames>
    <definedName name="_xlnm.Print_Area" localSheetId="0">'cерпень18'!$A$1:$P$114</definedName>
  </definedNames>
  <calcPr fullCalcOnLoad="1"/>
</workbook>
</file>

<file path=xl/sharedStrings.xml><?xml version="1.0" encoding="utf-8"?>
<sst xmlns="http://schemas.openxmlformats.org/spreadsheetml/2006/main" count="180" uniqueCount="175">
  <si>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січень-серпень 2018 року в порівнянні з фактичними надходженнями за січень-серпень минулого року </t>
  </si>
  <si>
    <t>/тис. грн./</t>
  </si>
  <si>
    <t>Код бюджетної класифікації</t>
  </si>
  <si>
    <t>Назва доходів</t>
  </si>
  <si>
    <t>Фактичні надходження 2017 року</t>
  </si>
  <si>
    <t>Фактичні надходження січня-серпня 2017 року</t>
  </si>
  <si>
    <t xml:space="preserve">Фактичні надходження станом на </t>
  </si>
  <si>
    <t xml:space="preserve">  % виконання до фактичних надходжень січня-серпня 2017 року</t>
  </si>
  <si>
    <t>абсолютне відхилення від фактичних надходжень січня-серпня 2017 року</t>
  </si>
  <si>
    <t>01.09.2018 року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</si>
  <si>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</si>
  <si>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</si>
  <si>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</si>
  <si>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</si>
  <si>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</si>
  <si>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</si>
  <si>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</si>
  <si>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</si>
  <si>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</si>
  <si>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</si>
  <si>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</si>
  <si>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</si>
  <si>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</t>
  </si>
  <si>
    <t>Фіксований податок на доходи фізичних осіб від зайняття підприємницькою діяльністю, нарахований до 1 січня 2012 року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</si>
  <si>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</si>
  <si>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</si>
  <si>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</si>
  <si>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</si>
  <si>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</si>
  <si>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</si>
  <si>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</si>
  <si>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</si>
  <si>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</si>
  <si>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</si>
  <si>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</si>
  <si>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</si>
  <si>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</si>
  <si>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</si>
  <si>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</si>
  <si>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</si>
  <si>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</si>
  <si>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</si>
  <si>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</si>
  <si>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</si>
  <si>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</si>
  <si>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</si>
  <si>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</si>
  <si>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</si>
  <si>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</si>
  <si>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</si>
  <si>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</si>
  <si>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</si>
  <si>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</si>
  <si>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</si>
  <si>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</si>
  <si>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</si>
  <si>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</si>
  <si>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</si>
  <si>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</si>
  <si>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</si>
  <si>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</si>
  <si>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</si>
  <si>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</si>
  <si>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</si>
  <si>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16010200</t>
  </si>
  <si>
    <t>Комунальний податок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</si>
  <si>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</si>
  <si>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</si>
  <si>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</si>
  <si>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</si>
  <si>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</si>
  <si>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</si>
  <si>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</si>
  <si>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</si>
  <si>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</si>
  <si>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</si>
  <si>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</si>
  <si>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</si>
  <si>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</si>
  <si>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</si>
  <si>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</si>
  <si>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</si>
  <si>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</si>
  <si>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</si>
  <si>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</si>
  <si>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</si>
  <si>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</si>
  <si>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</si>
  <si>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</si>
  <si>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</si>
  <si>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</si>
  <si>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</si>
  <si>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</si>
  <si>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</si>
  <si>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</si>
  <si>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</si>
  <si>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</si>
  <si>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</si>
  <si>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</si>
  <si>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</si>
  <si>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</si>
  <si>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</si>
  <si>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</si>
  <si>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18050100, 18050500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</si>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</sst>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3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vertic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3" fontId="25" fillId="0" borderId="11" xfId="53" applyNumberFormat="1" applyFont="1" applyBorder="1" applyAlignment="1" applyProtection="1">
      <alignment horizontal="center" vertical="center" wrapText="1"/>
      <protection/>
    </xf>
    <xf numFmtId="49" fontId="25" fillId="0" borderId="12" xfId="53" applyNumberFormat="1" applyFont="1" applyBorder="1" applyAlignment="1" applyProtection="1">
      <alignment horizontal="center" vertic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14" fontId="25" fillId="0" borderId="13" xfId="53" applyNumberFormat="1" applyFont="1" applyBorder="1" applyAlignment="1" applyProtection="1">
      <alignment horizontal="center" vertical="center" wrapText="1"/>
      <protection/>
    </xf>
    <xf numFmtId="3" fontId="25" fillId="0" borderId="12" xfId="53" applyNumberFormat="1" applyFont="1" applyBorder="1" applyAlignment="1" applyProtection="1">
      <alignment horizontal="center" vertic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 locked="0"/>
    </xf>
    <xf numFmtId="165" fontId="22" fillId="0" borderId="13" xfId="53" applyNumberFormat="1" applyFont="1" applyBorder="1" applyAlignment="1" applyProtection="1">
      <alignment wrapText="1"/>
      <protection locked="0"/>
    </xf>
    <xf numFmtId="0" fontId="22" fillId="0" borderId="14" xfId="53" applyFont="1" applyFill="1" applyBorder="1" applyAlignment="1" applyProtection="1">
      <alignment wrapText="1"/>
      <protection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6" fontId="25" fillId="5" borderId="13" xfId="54" applyNumberFormat="1" applyFont="1" applyFill="1" applyBorder="1" applyAlignment="1" applyProtection="1">
      <alignment horizontal="left" vertical="center"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165" fontId="19" fillId="5" borderId="13" xfId="53" applyNumberFormat="1" applyFont="1" applyFill="1" applyBorder="1" applyAlignment="1" applyProtection="1">
      <alignment wrapText="1"/>
      <protection/>
    </xf>
    <xf numFmtId="3" fontId="25" fillId="0" borderId="14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6" fontId="25" fillId="0" borderId="13" xfId="54" applyNumberFormat="1" applyFont="1" applyBorder="1" applyAlignment="1" applyProtection="1">
      <alignment horizontal="left" vertical="center"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166" fontId="19" fillId="33" borderId="13" xfId="53" applyNumberFormat="1" applyFont="1" applyFill="1" applyBorder="1" applyAlignment="1" applyProtection="1">
      <alignment wrapText="1"/>
      <protection/>
    </xf>
    <xf numFmtId="165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6" fontId="22" fillId="0" borderId="13" xfId="54" applyNumberFormat="1" applyFont="1" applyBorder="1" applyAlignment="1" applyProtection="1">
      <alignment horizontal="left" vertical="center"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165" fontId="23" fillId="0" borderId="13" xfId="53" applyNumberFormat="1" applyFont="1" applyBorder="1" applyAlignment="1" applyProtection="1">
      <alignment wrapText="1"/>
      <protection/>
    </xf>
    <xf numFmtId="3" fontId="28" fillId="0" borderId="14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3" fontId="22" fillId="0" borderId="14" xfId="53" applyNumberFormat="1" applyFont="1" applyFill="1" applyBorder="1" applyAlignment="1" applyProtection="1">
      <alignment wrapText="1"/>
      <protection/>
    </xf>
    <xf numFmtId="166" fontId="19" fillId="0" borderId="13" xfId="53" applyNumberFormat="1" applyFont="1" applyFill="1" applyBorder="1" applyAlignment="1" applyProtection="1">
      <alignment wrapText="1"/>
      <protection/>
    </xf>
    <xf numFmtId="166" fontId="30" fillId="0" borderId="13" xfId="53" applyNumberFormat="1" applyFont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166" fontId="31" fillId="0" borderId="13" xfId="53" applyNumberFormat="1" applyFont="1" applyFill="1" applyBorder="1" applyAlignment="1" applyProtection="1">
      <alignment wrapText="1"/>
      <protection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6" fontId="28" fillId="0" borderId="13" xfId="54" applyNumberFormat="1" applyFont="1" applyBorder="1" applyAlignment="1" applyProtection="1">
      <alignment horizontal="left" vertical="center" wrapText="1"/>
      <protection/>
    </xf>
    <xf numFmtId="3" fontId="28" fillId="0" borderId="0" xfId="53" applyNumberFormat="1" applyFont="1" applyFill="1" applyBorder="1" applyProtection="1">
      <alignment/>
      <protection/>
    </xf>
    <xf numFmtId="166" fontId="23" fillId="33" borderId="13" xfId="53" applyNumberFormat="1" applyFont="1" applyFill="1" applyBorder="1" applyAlignment="1" applyProtection="1">
      <alignment wrapText="1"/>
      <protection/>
    </xf>
    <xf numFmtId="3" fontId="28" fillId="0" borderId="14" xfId="53" applyNumberFormat="1" applyFont="1" applyFill="1" applyBorder="1" applyProtection="1">
      <alignment/>
      <protection/>
    </xf>
    <xf numFmtId="3" fontId="22" fillId="0" borderId="14" xfId="53" applyNumberFormat="1" applyFont="1" applyFill="1" applyBorder="1" applyAlignment="1" applyProtection="1">
      <alignment wrapText="1"/>
      <protection locked="0"/>
    </xf>
    <xf numFmtId="3" fontId="22" fillId="0" borderId="0" xfId="53" applyNumberFormat="1" applyFont="1" applyFill="1" applyBorder="1" applyAlignment="1" applyProtection="1">
      <alignment wrapText="1"/>
      <protection locked="0"/>
    </xf>
    <xf numFmtId="166" fontId="32" fillId="0" borderId="13" xfId="53" applyNumberFormat="1" applyFont="1" applyFill="1" applyBorder="1" applyAlignment="1" applyProtection="1">
      <alignment wrapText="1"/>
      <protection/>
    </xf>
    <xf numFmtId="3" fontId="33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14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Protection="1">
      <alignment/>
      <protection/>
    </xf>
    <xf numFmtId="166" fontId="32" fillId="0" borderId="13" xfId="53" applyNumberFormat="1" applyFont="1" applyBorder="1" applyAlignment="1" applyProtection="1">
      <alignment wrapText="1"/>
      <protection/>
    </xf>
    <xf numFmtId="166" fontId="34" fillId="0" borderId="13" xfId="53" applyNumberFormat="1" applyFont="1" applyBorder="1" applyAlignment="1" applyProtection="1">
      <alignment wrapText="1"/>
      <protection/>
    </xf>
    <xf numFmtId="3" fontId="33" fillId="0" borderId="14" xfId="53" applyNumberFormat="1" applyFont="1" applyFill="1" applyBorder="1" applyProtection="1">
      <alignment/>
      <protection/>
    </xf>
    <xf numFmtId="3" fontId="33" fillId="0" borderId="0" xfId="53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3" fontId="25" fillId="0" borderId="14" xfId="53" applyNumberFormat="1" applyFont="1" applyFill="1" applyBorder="1" applyProtection="1">
      <alignment/>
      <protection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6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0" fontId="28" fillId="0" borderId="0" xfId="0" applyFont="1" applyAlignment="1">
      <alignment/>
    </xf>
    <xf numFmtId="166" fontId="23" fillId="0" borderId="13" xfId="53" applyNumberFormat="1" applyFont="1" applyFill="1" applyBorder="1" applyAlignment="1" applyProtection="1">
      <alignment wrapText="1"/>
      <protection/>
    </xf>
    <xf numFmtId="166" fontId="30" fillId="0" borderId="13" xfId="53" applyNumberFormat="1" applyFont="1" applyFill="1" applyBorder="1" applyAlignment="1" applyProtection="1">
      <alignment wrapText="1"/>
      <protection/>
    </xf>
    <xf numFmtId="49" fontId="35" fillId="0" borderId="13" xfId="0" applyNumberFormat="1" applyFont="1" applyBorder="1" applyAlignment="1">
      <alignment horizontal="left" wrapText="1"/>
    </xf>
    <xf numFmtId="49" fontId="35" fillId="0" borderId="13" xfId="0" applyNumberFormat="1" applyFont="1" applyBorder="1" applyAlignment="1">
      <alignment horizontal="center" vertical="center" wrapText="1"/>
    </xf>
    <xf numFmtId="166" fontId="36" fillId="0" borderId="13" xfId="53" applyNumberFormat="1" applyFont="1" applyBorder="1" applyAlignment="1" applyProtection="1">
      <alignment wrapText="1"/>
      <protection/>
    </xf>
    <xf numFmtId="166" fontId="37" fillId="0" borderId="13" xfId="53" applyNumberFormat="1" applyFont="1" applyBorder="1" applyAlignment="1" applyProtection="1">
      <alignment wrapText="1"/>
      <protection/>
    </xf>
    <xf numFmtId="166" fontId="25" fillId="34" borderId="13" xfId="54" applyNumberFormat="1" applyFont="1" applyFill="1" applyBorder="1" applyAlignment="1" applyProtection="1">
      <alignment horizontal="left" vertical="center" wrapText="1"/>
      <protection/>
    </xf>
    <xf numFmtId="166" fontId="19" fillId="34" borderId="13" xfId="53" applyNumberFormat="1" applyFont="1" applyFill="1" applyBorder="1" applyAlignment="1" applyProtection="1">
      <alignment wrapText="1"/>
      <protection/>
    </xf>
    <xf numFmtId="166" fontId="22" fillId="34" borderId="13" xfId="54" applyNumberFormat="1" applyFont="1" applyFill="1" applyBorder="1" applyAlignment="1" applyProtection="1">
      <alignment horizontal="left" vertical="center" wrapText="1"/>
      <protection/>
    </xf>
    <xf numFmtId="166" fontId="28" fillId="34" borderId="13" xfId="54" applyNumberFormat="1" applyFont="1" applyFill="1" applyBorder="1" applyAlignment="1" applyProtection="1">
      <alignment horizontal="left" vertical="center" wrapText="1"/>
      <protection/>
    </xf>
    <xf numFmtId="166" fontId="32" fillId="34" borderId="13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166" fontId="23" fillId="34" borderId="13" xfId="53" applyNumberFormat="1" applyFont="1" applyFill="1" applyBorder="1" applyAlignment="1" applyProtection="1">
      <alignment wrapText="1"/>
      <protection/>
    </xf>
    <xf numFmtId="0" fontId="29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0" fontId="28" fillId="0" borderId="15" xfId="0" applyFont="1" applyFill="1" applyBorder="1" applyAlignment="1">
      <alignment horizontal="center" vertical="center" wrapText="1"/>
    </xf>
    <xf numFmtId="49" fontId="25" fillId="35" borderId="13" xfId="54" applyNumberFormat="1" applyFont="1" applyFill="1" applyBorder="1" applyAlignment="1" applyProtection="1">
      <alignment horizontal="center" vertical="center"/>
      <protection/>
    </xf>
    <xf numFmtId="166" fontId="25" fillId="35" borderId="13" xfId="54" applyNumberFormat="1" applyFont="1" applyFill="1" applyBorder="1" applyAlignment="1" applyProtection="1">
      <alignment horizontal="left" vertical="center" wrapText="1"/>
      <protection/>
    </xf>
    <xf numFmtId="166" fontId="19" fillId="35" borderId="13" xfId="53" applyNumberFormat="1" applyFont="1" applyFill="1" applyBorder="1" applyAlignment="1" applyProtection="1">
      <alignment wrapText="1"/>
      <protection/>
    </xf>
    <xf numFmtId="165" fontId="19" fillId="35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5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8\&#1044;&#1054;&#1061;&#1054;&#1044;&#1048;%202018\1-%206%20&#1084;&#1110;&#1089;&#1103;&#1094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ерпень18"/>
      <sheetName val="липень18"/>
      <sheetName val="червень18"/>
      <sheetName val="травень18"/>
      <sheetName val="квітень18"/>
      <sheetName val="березень18"/>
      <sheetName val="лютий18"/>
      <sheetName val="січень18"/>
      <sheetName val="12 01 2018"/>
      <sheetName val="05 01 20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AG290"/>
  <sheetViews>
    <sheetView tabSelected="1" view="pageBreakPreview" zoomScale="82" zoomScaleNormal="70" zoomScaleSheetLayoutView="82" zoomScalePageLayoutView="0" workbookViewId="0" topLeftCell="A1">
      <pane xSplit="3" ySplit="8" topLeftCell="D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9" sqref="F39"/>
    </sheetView>
  </sheetViews>
  <sheetFormatPr defaultColWidth="9.125" defaultRowHeight="12.75"/>
  <cols>
    <col min="1" max="1" width="9.125" style="6" customWidth="1"/>
    <col min="2" max="2" width="22.00390625" style="6" customWidth="1"/>
    <col min="3" max="3" width="47.375" style="117" customWidth="1"/>
    <col min="4" max="4" width="21.625" style="117" customWidth="1"/>
    <col min="5" max="5" width="23.50390625" style="117" customWidth="1"/>
    <col min="6" max="6" width="22.125" style="6" customWidth="1"/>
    <col min="7" max="7" width="21.00390625" style="6" customWidth="1"/>
    <col min="8" max="8" width="22.625" style="6" customWidth="1"/>
    <col min="9" max="9" width="13.625" style="6" bestFit="1" customWidth="1"/>
    <col min="10" max="18" width="13.375" style="6" bestFit="1" customWidth="1"/>
    <col min="19" max="19" width="8.50390625" style="6" customWidth="1"/>
    <col min="20" max="20" width="13.375" style="6" bestFit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2.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7" t="s">
        <v>0</v>
      </c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48" customHeight="1">
      <c r="B3" s="7"/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12.75" customHeight="1">
      <c r="B4" s="10"/>
      <c r="C4" s="11"/>
      <c r="D4" s="11"/>
      <c r="E4" s="11"/>
      <c r="F4" s="12"/>
      <c r="G4" s="13"/>
      <c r="H4" s="14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20" customFormat="1" ht="15" customHeight="1">
      <c r="B5" s="15" t="s">
        <v>2</v>
      </c>
      <c r="C5" s="16" t="s">
        <v>3</v>
      </c>
      <c r="D5" s="17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s="20" customFormat="1" ht="36" customHeight="1">
      <c r="B6" s="21"/>
      <c r="C6" s="22"/>
      <c r="D6" s="23"/>
      <c r="E6" s="23"/>
      <c r="F6" s="24"/>
      <c r="G6" s="25"/>
      <c r="H6" s="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s="20" customFormat="1" ht="35.25" customHeight="1">
      <c r="B7" s="26"/>
      <c r="C7" s="27"/>
      <c r="D7" s="28"/>
      <c r="E7" s="28"/>
      <c r="F7" s="29" t="s">
        <v>9</v>
      </c>
      <c r="G7" s="30"/>
      <c r="H7" s="3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s="35" customFormat="1" ht="15">
      <c r="B8" s="31">
        <v>1</v>
      </c>
      <c r="C8" s="32">
        <v>2</v>
      </c>
      <c r="D8" s="32">
        <v>3</v>
      </c>
      <c r="E8" s="32">
        <v>4</v>
      </c>
      <c r="F8" s="32">
        <v>6</v>
      </c>
      <c r="G8" s="33">
        <v>9</v>
      </c>
      <c r="H8" s="33">
        <v>10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2:33" s="35" customFormat="1" ht="15">
      <c r="B9" s="36"/>
      <c r="C9" s="37" t="s">
        <v>10</v>
      </c>
      <c r="D9" s="37"/>
      <c r="E9" s="37"/>
      <c r="F9" s="38"/>
      <c r="G9" s="39"/>
      <c r="H9" s="38"/>
      <c r="I9" s="4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2:33" s="20" customFormat="1" ht="20.25">
      <c r="B10" s="41">
        <v>10000000</v>
      </c>
      <c r="C10" s="42" t="s">
        <v>11</v>
      </c>
      <c r="D10" s="43">
        <f>D11+D30+D41+D44+0.01179</f>
        <v>3021424.45851</v>
      </c>
      <c r="E10" s="43">
        <f>E11+E30+E41+E44</f>
        <v>1998995.11699</v>
      </c>
      <c r="F10" s="43">
        <f>F11+F30+F41+F44+F43</f>
        <v>2498562.73233</v>
      </c>
      <c r="G10" s="44">
        <f>F10/E10*100</f>
        <v>124.99093725112382</v>
      </c>
      <c r="H10" s="43">
        <f aca="true" t="shared" si="0" ref="H10:H75">F10-E10</f>
        <v>499567.61534</v>
      </c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20" customFormat="1" ht="51.75" customHeight="1">
      <c r="B11" s="47">
        <v>11000000</v>
      </c>
      <c r="C11" s="48" t="s">
        <v>12</v>
      </c>
      <c r="D11" s="49">
        <f>D12+D19</f>
        <v>1736017.41275</v>
      </c>
      <c r="E11" s="50">
        <f>E12+E19</f>
        <v>1122580.89099</v>
      </c>
      <c r="F11" s="49">
        <f>F12+F19</f>
        <v>1524803.68477</v>
      </c>
      <c r="G11" s="51">
        <f aca="true" t="shared" si="1" ref="G11:G16">F11/E11*100</f>
        <v>135.8301835536574</v>
      </c>
      <c r="H11" s="49">
        <f t="shared" si="0"/>
        <v>402222.79377999995</v>
      </c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2:33" s="52" customFormat="1" ht="32.25" customHeight="1">
      <c r="B12" s="47">
        <v>11010000</v>
      </c>
      <c r="C12" s="48" t="s">
        <v>13</v>
      </c>
      <c r="D12" s="49">
        <f>D13+D14+D15+D16+D18</f>
        <v>1526091.8030599998</v>
      </c>
      <c r="E12" s="49">
        <f>E13+E14+E15+E16+E18</f>
        <v>968546.2907299999</v>
      </c>
      <c r="F12" s="49">
        <f>F13+F14+F15+F16+F18+F17</f>
        <v>1205962.5461</v>
      </c>
      <c r="G12" s="51">
        <f t="shared" si="1"/>
        <v>124.51263895616778</v>
      </c>
      <c r="H12" s="49">
        <f t="shared" si="0"/>
        <v>237416.25537000003</v>
      </c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2:33" s="60" customFormat="1" ht="72.75" customHeight="1">
      <c r="B13" s="53" t="s">
        <v>14</v>
      </c>
      <c r="C13" s="54" t="s">
        <v>15</v>
      </c>
      <c r="D13" s="55">
        <f>3416200.20334-2049720.12198</f>
        <v>1366480.08136</v>
      </c>
      <c r="E13" s="55">
        <v>859046.1126899999</v>
      </c>
      <c r="F13" s="55">
        <f>2680245.14492-1608147.08711</f>
        <v>1072098.05781</v>
      </c>
      <c r="G13" s="56">
        <f t="shared" si="1"/>
        <v>124.8009905373826</v>
      </c>
      <c r="H13" s="55">
        <f t="shared" si="0"/>
        <v>213051.94512000005</v>
      </c>
      <c r="I13" s="57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2:33" s="35" customFormat="1" ht="115.5" customHeight="1">
      <c r="B14" s="53" t="s">
        <v>16</v>
      </c>
      <c r="C14" s="54" t="s">
        <v>17</v>
      </c>
      <c r="D14" s="55">
        <f>32357.6955-19414.61725</f>
        <v>12943.078250000002</v>
      </c>
      <c r="E14" s="55">
        <v>8061.161250000001</v>
      </c>
      <c r="F14" s="55">
        <f>25893.26173-15535.95696</f>
        <v>10357.304769999999</v>
      </c>
      <c r="G14" s="56">
        <f t="shared" si="1"/>
        <v>128.48402914654508</v>
      </c>
      <c r="H14" s="55">
        <f t="shared" si="0"/>
        <v>2296.143519999998</v>
      </c>
      <c r="I14" s="6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s="35" customFormat="1" ht="46.5">
      <c r="B15" s="53" t="s">
        <v>18</v>
      </c>
      <c r="C15" s="54" t="s">
        <v>19</v>
      </c>
      <c r="D15" s="55">
        <f>234920.65275-140952.39175</f>
        <v>93968.261</v>
      </c>
      <c r="E15" s="55">
        <v>60800.25293999999</v>
      </c>
      <c r="F15" s="55">
        <f>195157.03564-117094.22152</f>
        <v>78062.81411999998</v>
      </c>
      <c r="G15" s="56">
        <f t="shared" si="1"/>
        <v>128.392252244469</v>
      </c>
      <c r="H15" s="55">
        <f t="shared" si="0"/>
        <v>17262.56117999999</v>
      </c>
      <c r="I15" s="61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2:33" s="35" customFormat="1" ht="46.5">
      <c r="B16" s="53" t="s">
        <v>20</v>
      </c>
      <c r="C16" s="54" t="s">
        <v>21</v>
      </c>
      <c r="D16" s="55">
        <f>131749.35119-79049.61079</f>
        <v>52699.74039999998</v>
      </c>
      <c r="E16" s="55">
        <v>40638.01739999999</v>
      </c>
      <c r="F16" s="55">
        <f>113607.6006-68164.5602</f>
        <v>45443.0404</v>
      </c>
      <c r="G16" s="56">
        <f t="shared" si="1"/>
        <v>111.82396019152256</v>
      </c>
      <c r="H16" s="55">
        <f t="shared" si="0"/>
        <v>4805.023000000008</v>
      </c>
      <c r="I16" s="61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2:33" s="35" customFormat="1" ht="46.5">
      <c r="B17" s="53" t="s">
        <v>22</v>
      </c>
      <c r="C17" s="54" t="s">
        <v>23</v>
      </c>
      <c r="D17" s="55">
        <v>0</v>
      </c>
      <c r="E17" s="55">
        <v>0</v>
      </c>
      <c r="F17" s="55">
        <v>1.241</v>
      </c>
      <c r="G17" s="56">
        <v>0</v>
      </c>
      <c r="H17" s="55">
        <f t="shared" si="0"/>
        <v>1.241</v>
      </c>
      <c r="I17" s="61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s="35" customFormat="1" ht="78">
      <c r="B18" s="53" t="s">
        <v>24</v>
      </c>
      <c r="C18" s="54" t="s">
        <v>25</v>
      </c>
      <c r="D18" s="55">
        <f>1.60512-0.96307</f>
        <v>0.6420500000000001</v>
      </c>
      <c r="E18" s="55">
        <v>0.7464500000000001</v>
      </c>
      <c r="F18" s="55">
        <f>0.22-0.132</f>
        <v>0.088</v>
      </c>
      <c r="G18" s="56">
        <v>0</v>
      </c>
      <c r="H18" s="55">
        <f>F18-E18</f>
        <v>-0.6584500000000001</v>
      </c>
      <c r="I18" s="61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2:33" s="52" customFormat="1" ht="40.5" customHeight="1">
      <c r="B19" s="47">
        <v>11020000</v>
      </c>
      <c r="C19" s="48" t="s">
        <v>26</v>
      </c>
      <c r="D19" s="62">
        <f>D20+D21+D22+D23+D24+D25+D26+D27+D28+D29</f>
        <v>209925.60969000004</v>
      </c>
      <c r="E19" s="49">
        <f>SUM(E20:E29)</f>
        <v>154034.60026000012</v>
      </c>
      <c r="F19" s="62">
        <f>F20+F21+F22+F23+F24+F25+F26+F27+F28+F29</f>
        <v>318841.13867</v>
      </c>
      <c r="G19" s="51">
        <f>F19/E19*100</f>
        <v>206.99319382256806</v>
      </c>
      <c r="H19" s="49">
        <f t="shared" si="0"/>
        <v>164806.5384099999</v>
      </c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2:33" s="35" customFormat="1" ht="30.75">
      <c r="B20" s="53">
        <v>11020200</v>
      </c>
      <c r="C20" s="54" t="s">
        <v>27</v>
      </c>
      <c r="D20" s="55">
        <v>2800.01263</v>
      </c>
      <c r="E20" s="63">
        <v>1839.67563</v>
      </c>
      <c r="F20" s="55">
        <v>2519.828</v>
      </c>
      <c r="G20" s="56">
        <v>0</v>
      </c>
      <c r="H20" s="55">
        <f t="shared" si="0"/>
        <v>680.15237</v>
      </c>
      <c r="I20" s="61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2:33" s="35" customFormat="1" ht="30.75">
      <c r="B21" s="53" t="s">
        <v>28</v>
      </c>
      <c r="C21" s="54" t="s">
        <v>27</v>
      </c>
      <c r="D21" s="55">
        <v>286.57032</v>
      </c>
      <c r="E21" s="63">
        <v>269.35364</v>
      </c>
      <c r="F21" s="55">
        <v>202.66413</v>
      </c>
      <c r="G21" s="56">
        <v>0</v>
      </c>
      <c r="H21" s="55">
        <f t="shared" si="0"/>
        <v>-66.68950999999998</v>
      </c>
      <c r="I21" s="61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2:33" s="35" customFormat="1" ht="30.75">
      <c r="B22" s="53" t="s">
        <v>29</v>
      </c>
      <c r="C22" s="54" t="s">
        <v>30</v>
      </c>
      <c r="D22" s="55">
        <f>976300.13005-878670.117</f>
        <v>97630.01305000007</v>
      </c>
      <c r="E22" s="63">
        <v>80122.5702500001</v>
      </c>
      <c r="F22" s="55">
        <f>1143990.8813-1029591.79316</f>
        <v>114399.08814</v>
      </c>
      <c r="G22" s="56">
        <f aca="true" t="shared" si="2" ref="G22:G30">F22/E22*100</f>
        <v>142.7801027638649</v>
      </c>
      <c r="H22" s="55">
        <f t="shared" si="0"/>
        <v>34276.5178899999</v>
      </c>
      <c r="I22" s="61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s="35" customFormat="1" ht="36.75" customHeight="1">
      <c r="B23" s="53" t="s">
        <v>31</v>
      </c>
      <c r="C23" s="54" t="s">
        <v>32</v>
      </c>
      <c r="D23" s="55">
        <f>182740.36853-164466.33149</f>
        <v>18274.037039999996</v>
      </c>
      <c r="E23" s="63">
        <v>8652.70783</v>
      </c>
      <c r="F23" s="55">
        <f>178742.22965-160868.00638</f>
        <v>17874.223269999988</v>
      </c>
      <c r="G23" s="56">
        <f t="shared" si="2"/>
        <v>206.57375264686348</v>
      </c>
      <c r="H23" s="55">
        <f t="shared" si="0"/>
        <v>9221.515439999988</v>
      </c>
      <c r="I23" s="61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2:33" s="35" customFormat="1" ht="73.5" customHeight="1">
      <c r="B24" s="53" t="s">
        <v>33</v>
      </c>
      <c r="C24" s="54" t="s">
        <v>34</v>
      </c>
      <c r="D24" s="55">
        <f>24566.08661-22109.47795</f>
        <v>2456.608659999998</v>
      </c>
      <c r="E24" s="63">
        <v>2211.050760000002</v>
      </c>
      <c r="F24" s="55">
        <f>87468.65422-78721.7888</f>
        <v>8746.865420000002</v>
      </c>
      <c r="G24" s="56">
        <f t="shared" si="2"/>
        <v>395.5976759212889</v>
      </c>
      <c r="H24" s="55">
        <f t="shared" si="0"/>
        <v>6535.81466</v>
      </c>
      <c r="I24" s="61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2:33" s="35" customFormat="1" ht="71.25" customHeight="1">
      <c r="B25" s="53" t="s">
        <v>35</v>
      </c>
      <c r="C25" s="54" t="s">
        <v>36</v>
      </c>
      <c r="D25" s="55">
        <f>134731.13333-121258.02001</f>
        <v>13473.113320000019</v>
      </c>
      <c r="E25" s="63">
        <v>8786.249370000005</v>
      </c>
      <c r="F25" s="55">
        <f>79452.88294-71507.59465</f>
        <v>7945.288289999997</v>
      </c>
      <c r="G25" s="56">
        <f t="shared" si="2"/>
        <v>90.42866819975077</v>
      </c>
      <c r="H25" s="55">
        <f t="shared" si="0"/>
        <v>-840.9610800000082</v>
      </c>
      <c r="I25" s="61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2:33" s="35" customFormat="1" ht="46.5">
      <c r="B26" s="53" t="s">
        <v>37</v>
      </c>
      <c r="C26" s="54" t="s">
        <v>38</v>
      </c>
      <c r="D26" s="55">
        <f>988.5116-889.66043</f>
        <v>98.85117000000002</v>
      </c>
      <c r="E26" s="63">
        <v>98.52422000000001</v>
      </c>
      <c r="F26" s="55">
        <f>77.50038-69.75034</f>
        <v>7.750040000000013</v>
      </c>
      <c r="G26" s="56">
        <f t="shared" si="2"/>
        <v>7.86612672498195</v>
      </c>
      <c r="H26" s="55">
        <f t="shared" si="0"/>
        <v>-90.77418</v>
      </c>
      <c r="I26" s="6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s="35" customFormat="1" ht="33.75" customHeight="1">
      <c r="B27" s="53" t="s">
        <v>39</v>
      </c>
      <c r="C27" s="54" t="s">
        <v>40</v>
      </c>
      <c r="D27" s="55">
        <f>694669.56508-625202.60849</f>
        <v>69466.95658999996</v>
      </c>
      <c r="E27" s="63">
        <v>49309.59976000001</v>
      </c>
      <c r="F27" s="55">
        <f>1601751.59078-1441576.43153</f>
        <v>160175.15925000003</v>
      </c>
      <c r="G27" s="56">
        <f t="shared" si="2"/>
        <v>324.8356507244138</v>
      </c>
      <c r="H27" s="55">
        <f t="shared" si="0"/>
        <v>110865.55949000001</v>
      </c>
      <c r="I27" s="61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2:33" s="35" customFormat="1" ht="25.5" customHeight="1">
      <c r="B28" s="53" t="s">
        <v>41</v>
      </c>
      <c r="C28" s="54" t="s">
        <v>42</v>
      </c>
      <c r="D28" s="55">
        <f>13.536-12.1824</f>
        <v>1.3536000000000001</v>
      </c>
      <c r="E28" s="63">
        <v>1.3536000000000001</v>
      </c>
      <c r="F28" s="55">
        <f>88.16554-79.34899</f>
        <v>8.816549999999992</v>
      </c>
      <c r="G28" s="56">
        <v>0</v>
      </c>
      <c r="H28" s="55">
        <f t="shared" si="0"/>
        <v>7.462949999999992</v>
      </c>
      <c r="I28" s="61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2:33" s="35" customFormat="1" ht="84" customHeight="1">
      <c r="B29" s="53" t="s">
        <v>43</v>
      </c>
      <c r="C29" s="64" t="s">
        <v>44</v>
      </c>
      <c r="D29" s="55">
        <f>54380.933-48942.83969</f>
        <v>5438.093309999997</v>
      </c>
      <c r="E29" s="63">
        <v>2743.5152000000016</v>
      </c>
      <c r="F29" s="55">
        <f>69614.55565-62653.10007</f>
        <v>6961.455579999994</v>
      </c>
      <c r="G29" s="56">
        <f t="shared" si="2"/>
        <v>253.74219104016592</v>
      </c>
      <c r="H29" s="55">
        <f t="shared" si="0"/>
        <v>4217.940379999993</v>
      </c>
      <c r="I29" s="61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2:33" s="20" customFormat="1" ht="30.75">
      <c r="B30" s="47">
        <v>13000000</v>
      </c>
      <c r="C30" s="48" t="s">
        <v>45</v>
      </c>
      <c r="D30" s="62">
        <f>D32+D37+D40+D31</f>
        <v>16268.660549999997</v>
      </c>
      <c r="E30" s="49">
        <f>E32+E37+E40+E31</f>
        <v>12439.257029999997</v>
      </c>
      <c r="F30" s="62">
        <f>F32+F37+F40+F31</f>
        <v>4011.3595900000005</v>
      </c>
      <c r="G30" s="51">
        <f t="shared" si="2"/>
        <v>32.24758183166186</v>
      </c>
      <c r="H30" s="49">
        <f t="shared" si="0"/>
        <v>-8427.897439999997</v>
      </c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>
        <f>T32+T37+T40</f>
        <v>0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2:33" s="20" customFormat="1" ht="30.75">
      <c r="B31" s="47" t="s">
        <v>46</v>
      </c>
      <c r="C31" s="48" t="s">
        <v>47</v>
      </c>
      <c r="D31" s="62">
        <v>83.68959</v>
      </c>
      <c r="E31" s="65">
        <v>54.87683</v>
      </c>
      <c r="F31" s="62">
        <v>68.74719</v>
      </c>
      <c r="G31" s="51">
        <v>0</v>
      </c>
      <c r="H31" s="49">
        <f t="shared" si="0"/>
        <v>13.870360000000005</v>
      </c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2:33" s="60" customFormat="1" ht="32.25">
      <c r="B32" s="66">
        <v>13020000</v>
      </c>
      <c r="C32" s="67" t="s">
        <v>48</v>
      </c>
      <c r="D32" s="62">
        <f>D33+D34+D35+D36</f>
        <v>12638.396399999998</v>
      </c>
      <c r="E32" s="49">
        <f>E33+E34+E35+E36</f>
        <v>9980.902319999997</v>
      </c>
      <c r="F32" s="50">
        <f>F33+F34+F35+F36</f>
        <v>2422.7725800000003</v>
      </c>
      <c r="G32" s="51">
        <f>F32/E32*100</f>
        <v>24.274083668218896</v>
      </c>
      <c r="H32" s="49">
        <f t="shared" si="0"/>
        <v>-7558.129739999997</v>
      </c>
      <c r="I32" s="57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>
        <f>T33+T34</f>
        <v>0</v>
      </c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2:33" s="60" customFormat="1" ht="62.25">
      <c r="B33" s="53" t="s">
        <v>49</v>
      </c>
      <c r="C33" s="54" t="s">
        <v>50</v>
      </c>
      <c r="D33" s="55">
        <f>24252.673-12126.33645</f>
        <v>12126.336549999998</v>
      </c>
      <c r="E33" s="63">
        <v>9475.427359999998</v>
      </c>
      <c r="F33" s="69">
        <v>2403.72485</v>
      </c>
      <c r="G33" s="56">
        <f>F33/E33*100</f>
        <v>25.367983508028292</v>
      </c>
      <c r="H33" s="55">
        <f t="shared" si="0"/>
        <v>-7071.702509999997</v>
      </c>
      <c r="I33" s="70"/>
      <c r="J33" s="5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2:33" s="35" customFormat="1" ht="30.75">
      <c r="B34" s="53">
        <v>13020200</v>
      </c>
      <c r="C34" s="54" t="s">
        <v>51</v>
      </c>
      <c r="D34" s="55">
        <v>-0.36937</v>
      </c>
      <c r="E34" s="63">
        <v>-0.41937</v>
      </c>
      <c r="F34" s="55">
        <v>8.86359</v>
      </c>
      <c r="G34" s="56">
        <v>0</v>
      </c>
      <c r="H34" s="55">
        <f t="shared" si="0"/>
        <v>9.282960000000001</v>
      </c>
      <c r="I34" s="71"/>
      <c r="J34" s="58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2:33" s="35" customFormat="1" ht="46.5">
      <c r="B35" s="53" t="s">
        <v>52</v>
      </c>
      <c r="C35" s="54" t="s">
        <v>53</v>
      </c>
      <c r="D35" s="55">
        <f>997.10561-498.55281</f>
        <v>498.55279999999993</v>
      </c>
      <c r="E35" s="63">
        <v>496.80279999999993</v>
      </c>
      <c r="F35" s="55">
        <f>0.9018</f>
        <v>0.9018</v>
      </c>
      <c r="G35" s="56">
        <v>0</v>
      </c>
      <c r="H35" s="55">
        <f t="shared" si="0"/>
        <v>-495.90099999999995</v>
      </c>
      <c r="I35" s="71"/>
      <c r="J35" s="58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 spans="2:33" s="35" customFormat="1" ht="46.5">
      <c r="B36" s="53" t="s">
        <v>54</v>
      </c>
      <c r="C36" s="54" t="s">
        <v>55</v>
      </c>
      <c r="D36" s="55">
        <f>27.75284-13.87642</f>
        <v>13.87642</v>
      </c>
      <c r="E36" s="63">
        <v>9.09153</v>
      </c>
      <c r="F36" s="55">
        <v>9.28234</v>
      </c>
      <c r="G36" s="56">
        <v>0</v>
      </c>
      <c r="H36" s="55">
        <f t="shared" si="0"/>
        <v>0.19080999999999904</v>
      </c>
      <c r="I36" s="71"/>
      <c r="J36" s="58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 spans="2:33" s="60" customFormat="1" ht="20.25">
      <c r="B37" s="66">
        <v>13030000</v>
      </c>
      <c r="C37" s="67" t="s">
        <v>56</v>
      </c>
      <c r="D37" s="73">
        <f>D38+D39</f>
        <v>3545.17861</v>
      </c>
      <c r="E37" s="49">
        <f>E38+E39</f>
        <v>2402.5383</v>
      </c>
      <c r="F37" s="73">
        <f>F38+F39</f>
        <v>1519.03428</v>
      </c>
      <c r="G37" s="51">
        <f aca="true" t="shared" si="3" ref="G37:G59">F37/E37*100</f>
        <v>63.22622536340003</v>
      </c>
      <c r="H37" s="49">
        <f t="shared" si="0"/>
        <v>-883.5040200000001</v>
      </c>
      <c r="I37" s="70"/>
      <c r="J37" s="7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2:33" s="60" customFormat="1" ht="46.5">
      <c r="B38" s="53" t="s">
        <v>57</v>
      </c>
      <c r="C38" s="54" t="s">
        <v>58</v>
      </c>
      <c r="D38" s="55">
        <f>476.79144-357.59342</f>
        <v>119.19802000000004</v>
      </c>
      <c r="E38" s="63">
        <v>86.45435000000003</v>
      </c>
      <c r="F38" s="55">
        <f>393.79454-295.34578</f>
        <v>98.44876</v>
      </c>
      <c r="G38" s="56">
        <f t="shared" si="3"/>
        <v>113.87369172285715</v>
      </c>
      <c r="H38" s="55">
        <f t="shared" si="0"/>
        <v>11.99440999999996</v>
      </c>
      <c r="I38" s="70"/>
      <c r="J38" s="5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s="35" customFormat="1" ht="46.5">
      <c r="B39" s="53">
        <v>13030200</v>
      </c>
      <c r="C39" s="75" t="s">
        <v>59</v>
      </c>
      <c r="D39" s="55">
        <v>3425.98059</v>
      </c>
      <c r="E39" s="63">
        <v>2316.08395</v>
      </c>
      <c r="F39" s="55">
        <v>1420.58552</v>
      </c>
      <c r="G39" s="56">
        <v>0</v>
      </c>
      <c r="H39" s="55">
        <f t="shared" si="0"/>
        <v>-895.4984300000001</v>
      </c>
      <c r="I39" s="76"/>
      <c r="J39" s="58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2:33" s="82" customFormat="1" ht="32.25">
      <c r="B40" s="66" t="s">
        <v>60</v>
      </c>
      <c r="C40" s="67" t="s">
        <v>61</v>
      </c>
      <c r="D40" s="78">
        <v>1.39595</v>
      </c>
      <c r="E40" s="79">
        <v>0.93958</v>
      </c>
      <c r="F40" s="78">
        <v>0.80554</v>
      </c>
      <c r="G40" s="51">
        <f t="shared" si="3"/>
        <v>85.73405138466124</v>
      </c>
      <c r="H40" s="49">
        <f t="shared" si="0"/>
        <v>-0.13403999999999994</v>
      </c>
      <c r="I40" s="80"/>
      <c r="J40" s="74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2:33" s="20" customFormat="1" ht="20.25">
      <c r="B41" s="47">
        <v>14000000</v>
      </c>
      <c r="C41" s="48" t="s">
        <v>62</v>
      </c>
      <c r="D41" s="49">
        <f>D42</f>
        <v>98529.19332</v>
      </c>
      <c r="E41" s="49">
        <f>E42</f>
        <v>68869.57235</v>
      </c>
      <c r="F41" s="49">
        <f>F42</f>
        <v>69142.99017</v>
      </c>
      <c r="G41" s="51">
        <f t="shared" si="3"/>
        <v>100.39700815711541</v>
      </c>
      <c r="H41" s="49">
        <f t="shared" si="0"/>
        <v>273.4178200000024</v>
      </c>
      <c r="I41" s="83"/>
      <c r="J41" s="46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2:33" s="35" customFormat="1" ht="46.5">
      <c r="B42" s="85">
        <v>14040000</v>
      </c>
      <c r="C42" s="86" t="s">
        <v>63</v>
      </c>
      <c r="D42" s="55">
        <v>98529.19332</v>
      </c>
      <c r="E42" s="63">
        <v>68869.57235</v>
      </c>
      <c r="F42" s="55">
        <v>69142.99017</v>
      </c>
      <c r="G42" s="56">
        <f t="shared" si="3"/>
        <v>100.39700815711541</v>
      </c>
      <c r="H42" s="55">
        <f t="shared" si="0"/>
        <v>273.4178200000024</v>
      </c>
      <c r="I42" s="76"/>
      <c r="J42" s="58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</row>
    <row r="43" spans="2:33" s="35" customFormat="1" ht="21">
      <c r="B43" s="85" t="s">
        <v>64</v>
      </c>
      <c r="C43" s="86" t="s">
        <v>65</v>
      </c>
      <c r="D43" s="55">
        <v>0</v>
      </c>
      <c r="E43" s="55">
        <v>0</v>
      </c>
      <c r="F43" s="55">
        <v>0.69722</v>
      </c>
      <c r="G43" s="56">
        <v>0</v>
      </c>
      <c r="H43" s="55">
        <f t="shared" si="0"/>
        <v>0.69722</v>
      </c>
      <c r="I43" s="76"/>
      <c r="J43" s="58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</row>
    <row r="44" spans="2:33" s="20" customFormat="1" ht="20.25">
      <c r="B44" s="47" t="s">
        <v>66</v>
      </c>
      <c r="C44" s="87" t="s">
        <v>67</v>
      </c>
      <c r="D44" s="49">
        <f>D45+D56+D58+D69+D61</f>
        <v>1170609.1801</v>
      </c>
      <c r="E44" s="49">
        <f>E45+E56+E58+E69+E61</f>
        <v>795105.39662</v>
      </c>
      <c r="F44" s="49">
        <f>F45+F56+F58+F69+F61</f>
        <v>900604.0005800002</v>
      </c>
      <c r="G44" s="51">
        <f t="shared" si="3"/>
        <v>113.26850558535708</v>
      </c>
      <c r="H44" s="49">
        <f t="shared" si="0"/>
        <v>105498.60396000021</v>
      </c>
      <c r="I44" s="83"/>
      <c r="J44" s="46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2:33" s="89" customFormat="1" ht="20.25">
      <c r="B45" s="66" t="s">
        <v>68</v>
      </c>
      <c r="C45" s="88" t="s">
        <v>69</v>
      </c>
      <c r="D45" s="78">
        <f>D46+D47+D48+D49+D50+D51+D52+D53+D54+D55</f>
        <v>773827.09811</v>
      </c>
      <c r="E45" s="49">
        <f>E46+E47+E48+E49+E50+E51+E52+E53+E54+E55</f>
        <v>515873.80227</v>
      </c>
      <c r="F45" s="78">
        <f>F46+F47+F48+F49+F50+F51+F52+F53+F54+F55</f>
        <v>538321.35973</v>
      </c>
      <c r="G45" s="51">
        <f t="shared" si="3"/>
        <v>104.35136604363781</v>
      </c>
      <c r="H45" s="49">
        <f t="shared" si="0"/>
        <v>22447.55746000004</v>
      </c>
      <c r="I45" s="57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>
        <f>T46+T47+T48+T49+T50+T51+T52+T53+T54+T55</f>
        <v>0</v>
      </c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2:33" s="35" customFormat="1" ht="62.25">
      <c r="B46" s="85">
        <v>18010100</v>
      </c>
      <c r="C46" s="86" t="s">
        <v>70</v>
      </c>
      <c r="D46" s="55">
        <v>3346.43706</v>
      </c>
      <c r="E46" s="63">
        <v>2215.29608</v>
      </c>
      <c r="F46" s="55">
        <v>3018.99591</v>
      </c>
      <c r="G46" s="56">
        <f t="shared" si="3"/>
        <v>136.27956719898137</v>
      </c>
      <c r="H46" s="55">
        <f t="shared" si="0"/>
        <v>803.69983</v>
      </c>
      <c r="I46" s="76"/>
      <c r="J46" s="58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2:33" s="35" customFormat="1" ht="62.25">
      <c r="B47" s="85">
        <v>18010200</v>
      </c>
      <c r="C47" s="86" t="s">
        <v>71</v>
      </c>
      <c r="D47" s="55">
        <v>2538.23405</v>
      </c>
      <c r="E47" s="63">
        <v>1568.39729</v>
      </c>
      <c r="F47" s="55">
        <v>4747.07042</v>
      </c>
      <c r="G47" s="56">
        <f t="shared" si="3"/>
        <v>302.67014934717207</v>
      </c>
      <c r="H47" s="55">
        <f t="shared" si="0"/>
        <v>3178.67313</v>
      </c>
      <c r="I47" s="76"/>
      <c r="J47" s="5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2:33" s="35" customFormat="1" ht="62.25">
      <c r="B48" s="85">
        <v>18010300</v>
      </c>
      <c r="C48" s="86" t="s">
        <v>72</v>
      </c>
      <c r="D48" s="55">
        <v>591.87267</v>
      </c>
      <c r="E48" s="63">
        <v>273.6104</v>
      </c>
      <c r="F48" s="55">
        <v>900.8207</v>
      </c>
      <c r="G48" s="56">
        <f t="shared" si="3"/>
        <v>329.2348170975957</v>
      </c>
      <c r="H48" s="55">
        <f t="shared" si="0"/>
        <v>627.2103</v>
      </c>
      <c r="I48" s="76"/>
      <c r="J48" s="58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:33" s="35" customFormat="1" ht="62.25">
      <c r="B49" s="85">
        <v>18010400</v>
      </c>
      <c r="C49" s="86" t="s">
        <v>73</v>
      </c>
      <c r="D49" s="55">
        <v>54020.72472</v>
      </c>
      <c r="E49" s="63">
        <v>37968.40623</v>
      </c>
      <c r="F49" s="55">
        <v>60666.818</v>
      </c>
      <c r="G49" s="56">
        <f t="shared" si="3"/>
        <v>159.78236650888255</v>
      </c>
      <c r="H49" s="55">
        <f t="shared" si="0"/>
        <v>22698.41177</v>
      </c>
      <c r="I49" s="76"/>
      <c r="J49" s="58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2:33" s="35" customFormat="1" ht="21">
      <c r="B50" s="85">
        <v>18010500</v>
      </c>
      <c r="C50" s="86" t="s">
        <v>74</v>
      </c>
      <c r="D50" s="90">
        <v>281716.76195</v>
      </c>
      <c r="E50" s="91">
        <v>188197.33709</v>
      </c>
      <c r="F50" s="90">
        <v>177362.00675</v>
      </c>
      <c r="G50" s="56">
        <f t="shared" si="3"/>
        <v>94.2425697900187</v>
      </c>
      <c r="H50" s="55">
        <f t="shared" si="0"/>
        <v>-10835.330339999986</v>
      </c>
      <c r="I50" s="76"/>
      <c r="J50" s="58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  <row r="51" spans="2:33" s="35" customFormat="1" ht="21">
      <c r="B51" s="85">
        <v>18010600</v>
      </c>
      <c r="C51" s="86" t="s">
        <v>75</v>
      </c>
      <c r="D51" s="90">
        <v>410670.45904</v>
      </c>
      <c r="E51" s="91">
        <v>274215.78895</v>
      </c>
      <c r="F51" s="90">
        <v>274227.49282</v>
      </c>
      <c r="G51" s="56">
        <f t="shared" si="3"/>
        <v>100.00426812403647</v>
      </c>
      <c r="H51" s="55">
        <f t="shared" si="0"/>
        <v>11.703869999968447</v>
      </c>
      <c r="I51" s="76"/>
      <c r="J51" s="58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2:33" s="35" customFormat="1" ht="21">
      <c r="B52" s="85">
        <v>18010700</v>
      </c>
      <c r="C52" s="86" t="s">
        <v>76</v>
      </c>
      <c r="D52" s="90">
        <v>10704.81476</v>
      </c>
      <c r="E52" s="91">
        <v>6165.27751</v>
      </c>
      <c r="F52" s="90">
        <v>8039.40008</v>
      </c>
      <c r="G52" s="56">
        <f t="shared" si="3"/>
        <v>130.3980245327189</v>
      </c>
      <c r="H52" s="55">
        <f t="shared" si="0"/>
        <v>1874.1225700000005</v>
      </c>
      <c r="I52" s="76"/>
      <c r="J52" s="58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2:33" s="35" customFormat="1" ht="21">
      <c r="B53" s="85">
        <v>18010900</v>
      </c>
      <c r="C53" s="86" t="s">
        <v>77</v>
      </c>
      <c r="D53" s="90">
        <v>2870.03281</v>
      </c>
      <c r="E53" s="91">
        <v>1388.97269</v>
      </c>
      <c r="F53" s="90">
        <v>2512.40514</v>
      </c>
      <c r="G53" s="56">
        <f t="shared" si="3"/>
        <v>180.88225622348267</v>
      </c>
      <c r="H53" s="55">
        <f t="shared" si="0"/>
        <v>1123.4324499999998</v>
      </c>
      <c r="I53" s="76"/>
      <c r="J53" s="58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</row>
    <row r="54" spans="2:33" s="35" customFormat="1" ht="21">
      <c r="B54" s="85" t="s">
        <v>78</v>
      </c>
      <c r="C54" s="86" t="s">
        <v>79</v>
      </c>
      <c r="D54" s="55">
        <v>3598.71821</v>
      </c>
      <c r="E54" s="63">
        <v>1786.79515</v>
      </c>
      <c r="F54" s="55">
        <v>3453.04268</v>
      </c>
      <c r="G54" s="56">
        <f t="shared" si="3"/>
        <v>193.25341687881794</v>
      </c>
      <c r="H54" s="55">
        <f t="shared" si="0"/>
        <v>1666.24753</v>
      </c>
      <c r="I54" s="76"/>
      <c r="J54" s="58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</row>
    <row r="55" spans="2:33" s="35" customFormat="1" ht="21">
      <c r="B55" s="85" t="s">
        <v>80</v>
      </c>
      <c r="C55" s="86" t="s">
        <v>81</v>
      </c>
      <c r="D55" s="55">
        <v>3769.04284</v>
      </c>
      <c r="E55" s="63">
        <v>2093.92088</v>
      </c>
      <c r="F55" s="55">
        <v>3393.30723</v>
      </c>
      <c r="G55" s="56">
        <f t="shared" si="3"/>
        <v>162.0551789903351</v>
      </c>
      <c r="H55" s="55">
        <f t="shared" si="0"/>
        <v>1299.3863499999998</v>
      </c>
      <c r="I55" s="76"/>
      <c r="J55" s="58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</row>
    <row r="56" spans="2:33" s="89" customFormat="1" ht="32.25">
      <c r="B56" s="66" t="s">
        <v>82</v>
      </c>
      <c r="C56" s="88" t="s">
        <v>83</v>
      </c>
      <c r="D56" s="78">
        <f>D57</f>
        <v>2595.54639</v>
      </c>
      <c r="E56" s="78">
        <v>2275.54639</v>
      </c>
      <c r="F56" s="78">
        <f>F57</f>
        <v>932.22294</v>
      </c>
      <c r="G56" s="51">
        <f t="shared" si="3"/>
        <v>40.966993426137094</v>
      </c>
      <c r="H56" s="49">
        <f t="shared" si="0"/>
        <v>-1343.3234499999999</v>
      </c>
      <c r="I56" s="70"/>
      <c r="J56" s="59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2:33" s="35" customFormat="1" ht="32.25">
      <c r="B57" s="53" t="s">
        <v>84</v>
      </c>
      <c r="C57" s="92" t="s">
        <v>85</v>
      </c>
      <c r="D57" s="55">
        <v>2595.54639</v>
      </c>
      <c r="E57" s="63">
        <v>2275.54639</v>
      </c>
      <c r="F57" s="55">
        <v>932.22294</v>
      </c>
      <c r="G57" s="56">
        <f t="shared" si="3"/>
        <v>40.966993426137094</v>
      </c>
      <c r="H57" s="55">
        <f t="shared" si="0"/>
        <v>-1343.3234499999999</v>
      </c>
      <c r="I57" s="76"/>
      <c r="J57" s="58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</row>
    <row r="58" spans="2:33" s="89" customFormat="1" ht="20.25">
      <c r="B58" s="66" t="s">
        <v>86</v>
      </c>
      <c r="C58" s="88" t="s">
        <v>87</v>
      </c>
      <c r="D58" s="78">
        <f>D59+D60</f>
        <v>2024.0830700000001</v>
      </c>
      <c r="E58" s="78">
        <v>1444.1201</v>
      </c>
      <c r="F58" s="78">
        <f>F59+F60</f>
        <v>1788.37233</v>
      </c>
      <c r="G58" s="51">
        <f t="shared" si="3"/>
        <v>123.83819946831292</v>
      </c>
      <c r="H58" s="49">
        <f t="shared" si="0"/>
        <v>344.2522299999998</v>
      </c>
      <c r="I58" s="70"/>
      <c r="J58" s="59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2:33" s="35" customFormat="1" ht="32.25">
      <c r="B59" s="53" t="s">
        <v>88</v>
      </c>
      <c r="C59" s="92" t="s">
        <v>89</v>
      </c>
      <c r="D59" s="55">
        <v>1909.90083</v>
      </c>
      <c r="E59" s="63">
        <v>1365.72024</v>
      </c>
      <c r="F59" s="55">
        <v>1767.68168</v>
      </c>
      <c r="G59" s="56">
        <f t="shared" si="3"/>
        <v>129.43219469310932</v>
      </c>
      <c r="H59" s="55">
        <f t="shared" si="0"/>
        <v>401.9614399999998</v>
      </c>
      <c r="I59" s="76"/>
      <c r="J59" s="58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</row>
    <row r="60" spans="2:33" s="35" customFormat="1" ht="32.25">
      <c r="B60" s="53" t="s">
        <v>90</v>
      </c>
      <c r="C60" s="92" t="s">
        <v>91</v>
      </c>
      <c r="D60" s="55">
        <v>114.18224</v>
      </c>
      <c r="E60" s="63">
        <v>78.39986</v>
      </c>
      <c r="F60" s="55">
        <v>20.69065</v>
      </c>
      <c r="G60" s="56">
        <v>0</v>
      </c>
      <c r="H60" s="55">
        <f t="shared" si="0"/>
        <v>-57.70921</v>
      </c>
      <c r="I60" s="76"/>
      <c r="J60" s="58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</row>
    <row r="61" spans="2:33" s="35" customFormat="1" ht="32.25">
      <c r="B61" s="66" t="s">
        <v>92</v>
      </c>
      <c r="C61" s="88" t="s">
        <v>93</v>
      </c>
      <c r="D61" s="78">
        <f>D62+D63+D64+D65+D66+D67+D68</f>
        <v>-107.32033999999999</v>
      </c>
      <c r="E61" s="78">
        <f>E62+E63+E64+E65+E66+E67+E68</f>
        <v>-75.64763</v>
      </c>
      <c r="F61" s="78">
        <f>F62+F63+F64+F65+F66+F67+F68</f>
        <v>-34.018829999999994</v>
      </c>
      <c r="G61" s="51">
        <v>0</v>
      </c>
      <c r="H61" s="49">
        <f t="shared" si="0"/>
        <v>41.62880000000001</v>
      </c>
      <c r="I61" s="76"/>
      <c r="J61" s="58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</row>
    <row r="62" spans="2:33" s="35" customFormat="1" ht="48">
      <c r="B62" s="93">
        <v>18040100</v>
      </c>
      <c r="C62" s="92" t="s">
        <v>94</v>
      </c>
      <c r="D62" s="55">
        <v>-8.29486</v>
      </c>
      <c r="E62" s="63">
        <v>-8.29486</v>
      </c>
      <c r="F62" s="55">
        <v>-13.65022</v>
      </c>
      <c r="G62" s="56">
        <v>0</v>
      </c>
      <c r="H62" s="55">
        <f t="shared" si="0"/>
        <v>-5.355359999999999</v>
      </c>
      <c r="I62" s="76"/>
      <c r="J62" s="58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</row>
    <row r="63" spans="2:33" s="35" customFormat="1" ht="48">
      <c r="B63" s="93">
        <v>18040200</v>
      </c>
      <c r="C63" s="92" t="s">
        <v>95</v>
      </c>
      <c r="D63" s="55">
        <v>-59.99938</v>
      </c>
      <c r="E63" s="63">
        <v>-55.69733</v>
      </c>
      <c r="F63" s="55">
        <v>-17.67693</v>
      </c>
      <c r="G63" s="56">
        <v>0</v>
      </c>
      <c r="H63" s="55">
        <f t="shared" si="0"/>
        <v>38.0204</v>
      </c>
      <c r="I63" s="76"/>
      <c r="J63" s="58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</row>
    <row r="64" spans="2:33" s="35" customFormat="1" ht="48">
      <c r="B64" s="93">
        <v>18040500</v>
      </c>
      <c r="C64" s="92" t="s">
        <v>96</v>
      </c>
      <c r="D64" s="55">
        <v>-1.95639</v>
      </c>
      <c r="E64" s="63">
        <v>-1.95639</v>
      </c>
      <c r="F64" s="55">
        <v>0</v>
      </c>
      <c r="G64" s="56">
        <v>0</v>
      </c>
      <c r="H64" s="55">
        <f t="shared" si="0"/>
        <v>1.95639</v>
      </c>
      <c r="I64" s="76"/>
      <c r="J64" s="58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</row>
    <row r="65" spans="2:33" s="35" customFormat="1" ht="58.5" customHeight="1">
      <c r="B65" s="93">
        <v>18040600</v>
      </c>
      <c r="C65" s="92" t="s">
        <v>97</v>
      </c>
      <c r="D65" s="55">
        <v>-16.84812</v>
      </c>
      <c r="E65" s="63">
        <v>-2.98812</v>
      </c>
      <c r="F65" s="55">
        <v>-2.69168</v>
      </c>
      <c r="G65" s="56">
        <v>0</v>
      </c>
      <c r="H65" s="55">
        <f t="shared" si="0"/>
        <v>0.29644000000000004</v>
      </c>
      <c r="I65" s="76"/>
      <c r="J65" s="58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</row>
    <row r="66" spans="2:33" s="35" customFormat="1" ht="48">
      <c r="B66" s="93">
        <v>18040700</v>
      </c>
      <c r="C66" s="92" t="s">
        <v>98</v>
      </c>
      <c r="D66" s="55">
        <v>0</v>
      </c>
      <c r="E66" s="63">
        <v>0</v>
      </c>
      <c r="F66" s="55">
        <v>0</v>
      </c>
      <c r="G66" s="56">
        <v>0</v>
      </c>
      <c r="H66" s="55">
        <f t="shared" si="0"/>
        <v>0</v>
      </c>
      <c r="I66" s="76"/>
      <c r="J66" s="58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</row>
    <row r="67" spans="2:33" s="35" customFormat="1" ht="66" customHeight="1">
      <c r="B67" s="93">
        <v>18040800</v>
      </c>
      <c r="C67" s="92" t="s">
        <v>99</v>
      </c>
      <c r="D67" s="55">
        <v>-5.63775</v>
      </c>
      <c r="E67" s="63">
        <v>0</v>
      </c>
      <c r="F67" s="55">
        <v>0</v>
      </c>
      <c r="G67" s="56">
        <v>0</v>
      </c>
      <c r="H67" s="55">
        <f t="shared" si="0"/>
        <v>0</v>
      </c>
      <c r="I67" s="76"/>
      <c r="J67" s="58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</row>
    <row r="68" spans="2:33" s="35" customFormat="1" ht="48">
      <c r="B68" s="93">
        <v>18041400</v>
      </c>
      <c r="C68" s="92" t="s">
        <v>100</v>
      </c>
      <c r="D68" s="55">
        <v>-14.58384</v>
      </c>
      <c r="E68" s="63">
        <v>-6.71093</v>
      </c>
      <c r="F68" s="55">
        <v>0</v>
      </c>
      <c r="G68" s="56">
        <v>0</v>
      </c>
      <c r="H68" s="55">
        <f t="shared" si="0"/>
        <v>6.71093</v>
      </c>
      <c r="I68" s="76"/>
      <c r="J68" s="58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</row>
    <row r="69" spans="2:33" s="89" customFormat="1" ht="20.25">
      <c r="B69" s="66" t="s">
        <v>101</v>
      </c>
      <c r="C69" s="88" t="s">
        <v>102</v>
      </c>
      <c r="D69" s="78">
        <f>D72+D73+D70+D71</f>
        <v>392269.77287000004</v>
      </c>
      <c r="E69" s="78">
        <f>E72+E73+E70+E71</f>
        <v>275587.57549</v>
      </c>
      <c r="F69" s="78">
        <f>F72+F73+F70+F71</f>
        <v>359596.06441000005</v>
      </c>
      <c r="G69" s="51">
        <f>F69/E69*100</f>
        <v>130.48340941010542</v>
      </c>
      <c r="H69" s="49">
        <f t="shared" si="0"/>
        <v>84008.48892000003</v>
      </c>
      <c r="I69" s="70"/>
      <c r="J69" s="59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2:33" s="89" customFormat="1" ht="32.25">
      <c r="B70" s="53" t="s">
        <v>103</v>
      </c>
      <c r="C70" s="92" t="s">
        <v>104</v>
      </c>
      <c r="D70" s="94">
        <v>0.87133</v>
      </c>
      <c r="E70" s="95">
        <v>0.87133</v>
      </c>
      <c r="F70" s="94">
        <v>5.315</v>
      </c>
      <c r="G70" s="56">
        <v>0</v>
      </c>
      <c r="H70" s="55">
        <f t="shared" si="0"/>
        <v>4.44367</v>
      </c>
      <c r="I70" s="70"/>
      <c r="J70" s="59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2:33" s="89" customFormat="1" ht="32.25">
      <c r="B71" s="53" t="s">
        <v>105</v>
      </c>
      <c r="C71" s="92" t="s">
        <v>106</v>
      </c>
      <c r="D71" s="94">
        <v>0.03855</v>
      </c>
      <c r="E71" s="95">
        <v>0.03425</v>
      </c>
      <c r="F71" s="94">
        <v>0</v>
      </c>
      <c r="G71" s="56">
        <v>0</v>
      </c>
      <c r="H71" s="55">
        <f t="shared" si="0"/>
        <v>-0.03425</v>
      </c>
      <c r="I71" s="70"/>
      <c r="J71" s="59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2:33" s="35" customFormat="1" ht="21">
      <c r="B72" s="53" t="s">
        <v>107</v>
      </c>
      <c r="C72" s="92" t="s">
        <v>108</v>
      </c>
      <c r="D72" s="55">
        <v>98601.4466</v>
      </c>
      <c r="E72" s="63">
        <v>72203.04563</v>
      </c>
      <c r="F72" s="94">
        <v>86631.86814</v>
      </c>
      <c r="G72" s="56">
        <f>F72/E72*100</f>
        <v>119.98367573570181</v>
      </c>
      <c r="H72" s="55">
        <f t="shared" si="0"/>
        <v>14428.822510000013</v>
      </c>
      <c r="I72" s="76"/>
      <c r="J72" s="58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</row>
    <row r="73" spans="2:33" s="35" customFormat="1" ht="21">
      <c r="B73" s="53" t="s">
        <v>109</v>
      </c>
      <c r="C73" s="92" t="s">
        <v>110</v>
      </c>
      <c r="D73" s="55">
        <v>293667.41639</v>
      </c>
      <c r="E73" s="63">
        <v>203383.62428</v>
      </c>
      <c r="F73" s="55">
        <v>272958.88127</v>
      </c>
      <c r="G73" s="56">
        <f>F73/E73*100</f>
        <v>134.20887853498724</v>
      </c>
      <c r="H73" s="55">
        <f t="shared" si="0"/>
        <v>69575.25699000002</v>
      </c>
      <c r="I73" s="76"/>
      <c r="J73" s="58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</row>
    <row r="74" spans="2:33" s="52" customFormat="1" ht="20.25">
      <c r="B74" s="41">
        <v>20000000</v>
      </c>
      <c r="C74" s="42" t="s">
        <v>111</v>
      </c>
      <c r="D74" s="43">
        <f>D75+D84+D105</f>
        <v>37838.99114</v>
      </c>
      <c r="E74" s="43">
        <f>E75+E84+E105</f>
        <v>25974.348739999998</v>
      </c>
      <c r="F74" s="43">
        <f>F75+F84+F105</f>
        <v>23668.64604000001</v>
      </c>
      <c r="G74" s="44">
        <f>F74/E74*100</f>
        <v>91.12315491302675</v>
      </c>
      <c r="H74" s="43">
        <f t="shared" si="0"/>
        <v>-2305.702699999987</v>
      </c>
      <c r="I74" s="83"/>
      <c r="J74" s="46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2:33" s="52" customFormat="1" ht="38.25" customHeight="1">
      <c r="B75" s="47">
        <v>21000000</v>
      </c>
      <c r="C75" s="96" t="s">
        <v>112</v>
      </c>
      <c r="D75" s="97">
        <f>D76+D79</f>
        <v>1694.45786</v>
      </c>
      <c r="E75" s="97">
        <f>E76+E79</f>
        <v>1547.58099</v>
      </c>
      <c r="F75" s="97">
        <f>F76+F79</f>
        <v>469.07759999999996</v>
      </c>
      <c r="G75" s="51">
        <f>F75/E75*100</f>
        <v>30.310374903222346</v>
      </c>
      <c r="H75" s="49">
        <f t="shared" si="0"/>
        <v>-1078.5033899999999</v>
      </c>
      <c r="I75" s="83"/>
      <c r="J75" s="46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2:33" s="52" customFormat="1" ht="78">
      <c r="B76" s="47" t="s">
        <v>113</v>
      </c>
      <c r="C76" s="96" t="s">
        <v>114</v>
      </c>
      <c r="D76" s="97">
        <f>D77+D78</f>
        <v>1005.2012400000001</v>
      </c>
      <c r="E76" s="97">
        <f>E77+E78</f>
        <v>1005.2012400000001</v>
      </c>
      <c r="F76" s="97">
        <f>F77+F78</f>
        <v>0</v>
      </c>
      <c r="G76" s="51">
        <v>0</v>
      </c>
      <c r="H76" s="49">
        <f aca="true" t="shared" si="4" ref="H76:H113">F76-E76</f>
        <v>-1005.2012400000001</v>
      </c>
      <c r="I76" s="83"/>
      <c r="J76" s="46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2:33" s="52" customFormat="1" ht="62.25">
      <c r="B77" s="53" t="s">
        <v>115</v>
      </c>
      <c r="C77" s="98" t="s">
        <v>116</v>
      </c>
      <c r="D77" s="90">
        <v>982.00124</v>
      </c>
      <c r="E77" s="91">
        <v>982.00124</v>
      </c>
      <c r="F77" s="90">
        <v>0</v>
      </c>
      <c r="G77" s="56">
        <v>0</v>
      </c>
      <c r="H77" s="55">
        <f t="shared" si="4"/>
        <v>-982.00124</v>
      </c>
      <c r="I77" s="83"/>
      <c r="J77" s="46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2:33" s="52" customFormat="1" ht="62.25">
      <c r="B78" s="53" t="s">
        <v>117</v>
      </c>
      <c r="C78" s="98" t="s">
        <v>118</v>
      </c>
      <c r="D78" s="90">
        <v>23.2</v>
      </c>
      <c r="E78" s="91">
        <v>23.2</v>
      </c>
      <c r="F78" s="90">
        <v>0</v>
      </c>
      <c r="G78" s="56">
        <v>0</v>
      </c>
      <c r="H78" s="55">
        <f t="shared" si="4"/>
        <v>-23.2</v>
      </c>
      <c r="I78" s="83"/>
      <c r="J78" s="4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2:33" s="60" customFormat="1" ht="20.25">
      <c r="B79" s="66">
        <v>21080000</v>
      </c>
      <c r="C79" s="99" t="s">
        <v>119</v>
      </c>
      <c r="D79" s="100">
        <f>D81+D82+D83+D80</f>
        <v>689.25662</v>
      </c>
      <c r="E79" s="100">
        <f>E81+E82+E83+E80</f>
        <v>542.37975</v>
      </c>
      <c r="F79" s="100">
        <f>F81+F82+F83+F80</f>
        <v>469.07759999999996</v>
      </c>
      <c r="G79" s="51">
        <f>F79/E79*100</f>
        <v>86.48508724744978</v>
      </c>
      <c r="H79" s="49">
        <f t="shared" si="4"/>
        <v>-73.30214999999998</v>
      </c>
      <c r="I79" s="57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</row>
    <row r="80" spans="2:33" s="60" customFormat="1" ht="21">
      <c r="B80" s="53" t="s">
        <v>120</v>
      </c>
      <c r="C80" s="98" t="s">
        <v>119</v>
      </c>
      <c r="D80" s="90">
        <v>23.28683</v>
      </c>
      <c r="E80" s="91">
        <v>17.82164</v>
      </c>
      <c r="F80" s="90">
        <v>0</v>
      </c>
      <c r="G80" s="56">
        <v>0</v>
      </c>
      <c r="H80" s="55">
        <f t="shared" si="4"/>
        <v>-17.82164</v>
      </c>
      <c r="I80" s="57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</row>
    <row r="81" spans="2:33" s="52" customFormat="1" ht="114.75" customHeight="1">
      <c r="B81" s="53" t="s">
        <v>121</v>
      </c>
      <c r="C81" s="98" t="s">
        <v>122</v>
      </c>
      <c r="D81" s="55">
        <v>4.72498</v>
      </c>
      <c r="E81" s="63">
        <v>1.65273</v>
      </c>
      <c r="F81" s="55">
        <v>-2.90925</v>
      </c>
      <c r="G81" s="56">
        <f>F81/E81*100</f>
        <v>-176.02693724927846</v>
      </c>
      <c r="H81" s="55">
        <f t="shared" si="4"/>
        <v>-4.56198</v>
      </c>
      <c r="I81" s="83"/>
      <c r="J81" s="58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</row>
    <row r="82" spans="2:33" s="52" customFormat="1" ht="21">
      <c r="B82" s="53" t="s">
        <v>123</v>
      </c>
      <c r="C82" s="98" t="s">
        <v>124</v>
      </c>
      <c r="D82" s="55">
        <v>430.24811</v>
      </c>
      <c r="E82" s="63">
        <v>328.97238</v>
      </c>
      <c r="F82" s="55">
        <v>341.91765</v>
      </c>
      <c r="G82" s="56">
        <f>F82/E82*100</f>
        <v>103.93506287670715</v>
      </c>
      <c r="H82" s="55">
        <f t="shared" si="4"/>
        <v>12.945269999999994</v>
      </c>
      <c r="I82" s="83"/>
      <c r="J82" s="58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</row>
    <row r="83" spans="2:33" s="52" customFormat="1" ht="62.25">
      <c r="B83" s="53" t="s">
        <v>125</v>
      </c>
      <c r="C83" s="98" t="s">
        <v>126</v>
      </c>
      <c r="D83" s="55">
        <v>230.9967</v>
      </c>
      <c r="E83" s="63">
        <v>193.933</v>
      </c>
      <c r="F83" s="55">
        <v>130.0692</v>
      </c>
      <c r="G83" s="56">
        <f>F83/E83*100</f>
        <v>67.06914243578967</v>
      </c>
      <c r="H83" s="55">
        <f t="shared" si="4"/>
        <v>-63.8638</v>
      </c>
      <c r="I83" s="83"/>
      <c r="J83" s="58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</row>
    <row r="84" spans="2:33" s="52" customFormat="1" ht="45" customHeight="1">
      <c r="B84" s="47">
        <v>22000000</v>
      </c>
      <c r="C84" s="96" t="s">
        <v>127</v>
      </c>
      <c r="D84" s="97">
        <f>D85+D98+D100</f>
        <v>35331.80519</v>
      </c>
      <c r="E84" s="97">
        <f>E85+E98+E100</f>
        <v>23776.365309999997</v>
      </c>
      <c r="F84" s="97">
        <f>F85+F98+F100</f>
        <v>22711.35796000001</v>
      </c>
      <c r="G84" s="51">
        <f>F84/E84*100</f>
        <v>95.52073104482433</v>
      </c>
      <c r="H84" s="49">
        <f t="shared" si="4"/>
        <v>-1065.007349999989</v>
      </c>
      <c r="I84" s="83"/>
      <c r="J84" s="46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</row>
    <row r="85" spans="2:33" s="60" customFormat="1" ht="30" customHeight="1">
      <c r="B85" s="66" t="s">
        <v>128</v>
      </c>
      <c r="C85" s="101" t="s">
        <v>129</v>
      </c>
      <c r="D85" s="100">
        <f>D87+D91+D92+D93+D94+D95+D96+D97+D88+D90+D86</f>
        <v>32588.85628</v>
      </c>
      <c r="E85" s="100">
        <f>E87+E91+E92+E93+E94+E95+E96+E97+E88+E90+E86</f>
        <v>21918.379249999998</v>
      </c>
      <c r="F85" s="100">
        <f>F87+F91+F92+F93+F94+F95+F96+F97+F88+F90+F86+F89</f>
        <v>21403.221060000007</v>
      </c>
      <c r="G85" s="51">
        <f>F85/E85*100</f>
        <v>97.64965199240272</v>
      </c>
      <c r="H85" s="49">
        <f t="shared" si="4"/>
        <v>-515.158189999991</v>
      </c>
      <c r="I85" s="70"/>
      <c r="J85" s="59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</row>
    <row r="86" spans="2:33" s="60" customFormat="1" ht="30" customHeight="1">
      <c r="B86" s="53" t="s">
        <v>130</v>
      </c>
      <c r="C86" s="98" t="s">
        <v>131</v>
      </c>
      <c r="D86" s="102">
        <v>2.1892</v>
      </c>
      <c r="E86" s="55">
        <v>0</v>
      </c>
      <c r="F86" s="102">
        <v>0.5286</v>
      </c>
      <c r="G86" s="56">
        <v>0</v>
      </c>
      <c r="H86" s="55">
        <f t="shared" si="4"/>
        <v>0.5286</v>
      </c>
      <c r="I86" s="70"/>
      <c r="J86" s="59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</row>
    <row r="87" spans="2:33" s="35" customFormat="1" ht="46.5" customHeight="1">
      <c r="B87" s="53" t="s">
        <v>132</v>
      </c>
      <c r="C87" s="98" t="s">
        <v>133</v>
      </c>
      <c r="D87" s="55">
        <v>1098.2808</v>
      </c>
      <c r="E87" s="63">
        <v>764.1782</v>
      </c>
      <c r="F87" s="55">
        <v>585.09558</v>
      </c>
      <c r="G87" s="56">
        <f>F87/E87*100</f>
        <v>76.56533253631157</v>
      </c>
      <c r="H87" s="55">
        <f t="shared" si="4"/>
        <v>-179.0826199999999</v>
      </c>
      <c r="I87" s="76"/>
      <c r="J87" s="58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</row>
    <row r="88" spans="2:33" s="35" customFormat="1" ht="30.75">
      <c r="B88" s="53" t="s">
        <v>134</v>
      </c>
      <c r="C88" s="98" t="s">
        <v>135</v>
      </c>
      <c r="D88" s="55">
        <v>4.68</v>
      </c>
      <c r="E88" s="63">
        <v>3.12</v>
      </c>
      <c r="F88" s="55">
        <v>5.46</v>
      </c>
      <c r="G88" s="56">
        <v>0</v>
      </c>
      <c r="H88" s="55">
        <f t="shared" si="4"/>
        <v>2.34</v>
      </c>
      <c r="I88" s="76"/>
      <c r="J88" s="58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</row>
    <row r="89" spans="2:33" s="35" customFormat="1" ht="46.5">
      <c r="B89" s="53" t="s">
        <v>136</v>
      </c>
      <c r="C89" s="98" t="s">
        <v>137</v>
      </c>
      <c r="D89" s="55">
        <v>0</v>
      </c>
      <c r="E89" s="102">
        <v>0</v>
      </c>
      <c r="F89" s="55">
        <v>2.34</v>
      </c>
      <c r="G89" s="56">
        <v>0</v>
      </c>
      <c r="H89" s="55">
        <f t="shared" si="4"/>
        <v>2.34</v>
      </c>
      <c r="I89" s="76"/>
      <c r="J89" s="58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</row>
    <row r="90" spans="2:33" s="35" customFormat="1" ht="46.5">
      <c r="B90" s="53" t="s">
        <v>138</v>
      </c>
      <c r="C90" s="98" t="s">
        <v>139</v>
      </c>
      <c r="D90" s="55">
        <v>6.26008</v>
      </c>
      <c r="E90" s="63">
        <v>6.26008</v>
      </c>
      <c r="F90" s="55">
        <v>8.58</v>
      </c>
      <c r="G90" s="56">
        <v>0</v>
      </c>
      <c r="H90" s="55">
        <f t="shared" si="4"/>
        <v>2.3199199999999998</v>
      </c>
      <c r="I90" s="76"/>
      <c r="J90" s="58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</row>
    <row r="91" spans="2:33" s="35" customFormat="1" ht="66.75" customHeight="1">
      <c r="B91" s="53" t="s">
        <v>140</v>
      </c>
      <c r="C91" s="54" t="s">
        <v>141</v>
      </c>
      <c r="D91" s="55">
        <v>130.107</v>
      </c>
      <c r="E91" s="63">
        <v>101.335</v>
      </c>
      <c r="F91" s="55">
        <v>31.726</v>
      </c>
      <c r="G91" s="56">
        <f aca="true" t="shared" si="5" ref="G91:G102">F91/E91*100</f>
        <v>31.308037696748407</v>
      </c>
      <c r="H91" s="55">
        <f t="shared" si="4"/>
        <v>-69.609</v>
      </c>
      <c r="I91" s="76"/>
      <c r="J91" s="58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</row>
    <row r="92" spans="2:33" s="35" customFormat="1" ht="46.5">
      <c r="B92" s="53" t="s">
        <v>142</v>
      </c>
      <c r="C92" s="54" t="s">
        <v>143</v>
      </c>
      <c r="D92" s="55">
        <v>3509.34</v>
      </c>
      <c r="E92" s="63">
        <v>2506.84</v>
      </c>
      <c r="F92" s="55">
        <v>2508.9</v>
      </c>
      <c r="G92" s="56">
        <v>0</v>
      </c>
      <c r="H92" s="55">
        <f t="shared" si="4"/>
        <v>2.0599999999999454</v>
      </c>
      <c r="I92" s="76"/>
      <c r="J92" s="58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</row>
    <row r="93" spans="2:33" s="35" customFormat="1" ht="54" customHeight="1">
      <c r="B93" s="53" t="s">
        <v>144</v>
      </c>
      <c r="C93" s="54" t="s">
        <v>145</v>
      </c>
      <c r="D93" s="55">
        <v>10436.005</v>
      </c>
      <c r="E93" s="63">
        <v>6805.8106</v>
      </c>
      <c r="F93" s="55">
        <v>6924.18396</v>
      </c>
      <c r="G93" s="56">
        <f t="shared" si="5"/>
        <v>101.73929847533518</v>
      </c>
      <c r="H93" s="55">
        <f t="shared" si="4"/>
        <v>118.3733600000005</v>
      </c>
      <c r="I93" s="76"/>
      <c r="J93" s="58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</row>
    <row r="94" spans="2:33" s="35" customFormat="1" ht="48">
      <c r="B94" s="53" t="s">
        <v>146</v>
      </c>
      <c r="C94" s="92" t="s">
        <v>147</v>
      </c>
      <c r="D94" s="55">
        <v>1413.27379</v>
      </c>
      <c r="E94" s="63">
        <v>1073.18176</v>
      </c>
      <c r="F94" s="55">
        <v>555.6811</v>
      </c>
      <c r="G94" s="56">
        <f t="shared" si="5"/>
        <v>51.77884312905206</v>
      </c>
      <c r="H94" s="55">
        <f t="shared" si="4"/>
        <v>-517.5006599999999</v>
      </c>
      <c r="I94" s="76"/>
      <c r="J94" s="58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</row>
    <row r="95" spans="2:33" s="35" customFormat="1" ht="21">
      <c r="B95" s="53" t="s">
        <v>148</v>
      </c>
      <c r="C95" s="92" t="s">
        <v>129</v>
      </c>
      <c r="D95" s="55">
        <f>4920.16138+10628.9682</f>
        <v>15549.129579999999</v>
      </c>
      <c r="E95" s="63">
        <v>10374.42478</v>
      </c>
      <c r="F95" s="55">
        <f>7607.55834+2858.63348</f>
        <v>10466.19182</v>
      </c>
      <c r="G95" s="56">
        <f t="shared" si="5"/>
        <v>100.88455063240625</v>
      </c>
      <c r="H95" s="55">
        <f t="shared" si="4"/>
        <v>91.76704000000063</v>
      </c>
      <c r="I95" s="76"/>
      <c r="J95" s="58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</row>
    <row r="96" spans="2:33" s="35" customFormat="1" ht="51" customHeight="1">
      <c r="B96" s="53" t="s">
        <v>149</v>
      </c>
      <c r="C96" s="92" t="s">
        <v>150</v>
      </c>
      <c r="D96" s="55">
        <v>393.51483</v>
      </c>
      <c r="E96" s="63">
        <v>252.59283</v>
      </c>
      <c r="F96" s="55">
        <v>275.794</v>
      </c>
      <c r="G96" s="56">
        <f t="shared" si="5"/>
        <v>109.18520529660323</v>
      </c>
      <c r="H96" s="55">
        <f t="shared" si="4"/>
        <v>23.20116999999999</v>
      </c>
      <c r="I96" s="76"/>
      <c r="J96" s="58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</row>
    <row r="97" spans="2:33" s="35" customFormat="1" ht="65.25" customHeight="1">
      <c r="B97" s="53" t="s">
        <v>151</v>
      </c>
      <c r="C97" s="92" t="s">
        <v>152</v>
      </c>
      <c r="D97" s="55">
        <v>46.076</v>
      </c>
      <c r="E97" s="63">
        <v>30.636</v>
      </c>
      <c r="F97" s="55">
        <v>38.74</v>
      </c>
      <c r="G97" s="56">
        <f t="shared" si="5"/>
        <v>126.45253949601776</v>
      </c>
      <c r="H97" s="55">
        <f t="shared" si="4"/>
        <v>8.104000000000003</v>
      </c>
      <c r="I97" s="76"/>
      <c r="J97" s="58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</row>
    <row r="98" spans="2:33" s="60" customFormat="1" ht="64.5" customHeight="1">
      <c r="B98" s="66">
        <v>22080000</v>
      </c>
      <c r="C98" s="103" t="s">
        <v>153</v>
      </c>
      <c r="D98" s="73">
        <f>D99</f>
        <v>1112.905</v>
      </c>
      <c r="E98" s="73">
        <f>E99</f>
        <v>755.1155</v>
      </c>
      <c r="F98" s="73">
        <f>F99</f>
        <v>678.01297</v>
      </c>
      <c r="G98" s="51">
        <f t="shared" si="5"/>
        <v>89.78930640411964</v>
      </c>
      <c r="H98" s="49">
        <f t="shared" si="4"/>
        <v>-77.10253</v>
      </c>
      <c r="I98" s="70"/>
      <c r="J98" s="59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</row>
    <row r="99" spans="2:33" s="35" customFormat="1" ht="62.25">
      <c r="B99" s="53">
        <v>22080400</v>
      </c>
      <c r="C99" s="104" t="s">
        <v>154</v>
      </c>
      <c r="D99" s="55">
        <f>452.73023+660.17477</f>
        <v>1112.905</v>
      </c>
      <c r="E99" s="63">
        <v>755.1155</v>
      </c>
      <c r="F99" s="55">
        <f>208.63935+469.37362</f>
        <v>678.01297</v>
      </c>
      <c r="G99" s="56">
        <f t="shared" si="5"/>
        <v>89.78930640411964</v>
      </c>
      <c r="H99" s="55">
        <f t="shared" si="4"/>
        <v>-77.10253</v>
      </c>
      <c r="I99" s="76"/>
      <c r="J99" s="58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</row>
    <row r="100" spans="2:33" s="89" customFormat="1" ht="20.25">
      <c r="B100" s="66">
        <v>22090000</v>
      </c>
      <c r="C100" s="67" t="s">
        <v>155</v>
      </c>
      <c r="D100" s="73">
        <f>D101+D104+D102+D103</f>
        <v>1630.0439099999999</v>
      </c>
      <c r="E100" s="73">
        <f>E101+E104+E102+E103</f>
        <v>1102.87056</v>
      </c>
      <c r="F100" s="73">
        <f>F101+F104+F102+F103</f>
        <v>630.1239299999999</v>
      </c>
      <c r="G100" s="51">
        <f t="shared" si="5"/>
        <v>57.1348944158959</v>
      </c>
      <c r="H100" s="49">
        <f t="shared" si="4"/>
        <v>-472.7466300000002</v>
      </c>
      <c r="I100" s="70"/>
      <c r="J100" s="59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</row>
    <row r="101" spans="2:33" s="35" customFormat="1" ht="62.25">
      <c r="B101" s="53">
        <v>22090100</v>
      </c>
      <c r="C101" s="54" t="s">
        <v>156</v>
      </c>
      <c r="D101" s="55">
        <v>1561.57621</v>
      </c>
      <c r="E101" s="63">
        <v>1063.50176</v>
      </c>
      <c r="F101" s="55">
        <v>563.24858</v>
      </c>
      <c r="G101" s="56">
        <f t="shared" si="5"/>
        <v>52.96169702624657</v>
      </c>
      <c r="H101" s="55">
        <f t="shared" si="4"/>
        <v>-500.25318000000016</v>
      </c>
      <c r="I101" s="76"/>
      <c r="J101" s="58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</row>
    <row r="102" spans="2:33" s="35" customFormat="1" ht="30.75">
      <c r="B102" s="53" t="s">
        <v>157</v>
      </c>
      <c r="C102" s="54" t="s">
        <v>158</v>
      </c>
      <c r="D102" s="55">
        <v>-23.2272</v>
      </c>
      <c r="E102" s="63">
        <v>-23.778</v>
      </c>
      <c r="F102" s="55">
        <v>1.0369</v>
      </c>
      <c r="G102" s="56">
        <f t="shared" si="5"/>
        <v>-4.360753637816469</v>
      </c>
      <c r="H102" s="55">
        <f t="shared" si="4"/>
        <v>24.814899999999998</v>
      </c>
      <c r="I102" s="76"/>
      <c r="J102" s="58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</row>
    <row r="103" spans="2:33" s="35" customFormat="1" ht="30.75">
      <c r="B103" s="53" t="s">
        <v>159</v>
      </c>
      <c r="C103" s="54" t="s">
        <v>160</v>
      </c>
      <c r="D103" s="55">
        <v>0</v>
      </c>
      <c r="E103" s="63">
        <v>0</v>
      </c>
      <c r="F103" s="55">
        <v>0</v>
      </c>
      <c r="G103" s="56">
        <v>0</v>
      </c>
      <c r="H103" s="55">
        <f t="shared" si="4"/>
        <v>0</v>
      </c>
      <c r="I103" s="76"/>
      <c r="J103" s="58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</row>
    <row r="104" spans="2:33" s="35" customFormat="1" ht="46.5">
      <c r="B104" s="105" t="s">
        <v>161</v>
      </c>
      <c r="C104" s="98" t="s">
        <v>162</v>
      </c>
      <c r="D104" s="55">
        <v>91.6949</v>
      </c>
      <c r="E104" s="63">
        <v>63.1468</v>
      </c>
      <c r="F104" s="55">
        <v>65.83845</v>
      </c>
      <c r="G104" s="56">
        <f>F104/E104*100</f>
        <v>104.26252795074333</v>
      </c>
      <c r="H104" s="55">
        <f t="shared" si="4"/>
        <v>2.6916499999999957</v>
      </c>
      <c r="I104" s="76"/>
      <c r="J104" s="58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</row>
    <row r="105" spans="2:33" s="20" customFormat="1" ht="30" customHeight="1">
      <c r="B105" s="47">
        <v>24000000</v>
      </c>
      <c r="C105" s="48" t="s">
        <v>163</v>
      </c>
      <c r="D105" s="62">
        <f>D106+D107</f>
        <v>812.72809</v>
      </c>
      <c r="E105" s="62">
        <f>E106+E107</f>
        <v>650.40244</v>
      </c>
      <c r="F105" s="62">
        <f>F106+F107</f>
        <v>488.21048</v>
      </c>
      <c r="G105" s="51">
        <f>F105/E105*100</f>
        <v>75.06283033009532</v>
      </c>
      <c r="H105" s="49">
        <f t="shared" si="4"/>
        <v>-162.19195999999994</v>
      </c>
      <c r="I105" s="45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>
        <f>T106+T107</f>
        <v>0</v>
      </c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</row>
    <row r="106" spans="2:33" s="60" customFormat="1" ht="75" customHeight="1">
      <c r="B106" s="66">
        <v>24030000</v>
      </c>
      <c r="C106" s="67" t="s">
        <v>164</v>
      </c>
      <c r="D106" s="49">
        <v>1.4648</v>
      </c>
      <c r="E106" s="49">
        <v>0</v>
      </c>
      <c r="F106" s="49">
        <v>0</v>
      </c>
      <c r="G106" s="51">
        <v>0</v>
      </c>
      <c r="H106" s="49">
        <f t="shared" si="4"/>
        <v>0</v>
      </c>
      <c r="I106" s="70"/>
      <c r="J106" s="59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</row>
    <row r="107" spans="2:33" s="60" customFormat="1" ht="20.25">
      <c r="B107" s="66">
        <v>24060000</v>
      </c>
      <c r="C107" s="67" t="s">
        <v>119</v>
      </c>
      <c r="D107" s="73">
        <f>D108</f>
        <v>811.26329</v>
      </c>
      <c r="E107" s="73">
        <f>E108</f>
        <v>650.40244</v>
      </c>
      <c r="F107" s="73">
        <f>F108</f>
        <v>488.21048</v>
      </c>
      <c r="G107" s="51">
        <f>F107/E107*100</f>
        <v>75.06283033009532</v>
      </c>
      <c r="H107" s="49">
        <f t="shared" si="4"/>
        <v>-162.19195999999994</v>
      </c>
      <c r="I107" s="70"/>
      <c r="J107" s="59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</row>
    <row r="108" spans="2:33" s="35" customFormat="1" ht="21">
      <c r="B108" s="53" t="s">
        <v>165</v>
      </c>
      <c r="C108" s="54" t="s">
        <v>119</v>
      </c>
      <c r="D108" s="55">
        <v>811.26329</v>
      </c>
      <c r="E108" s="63">
        <v>650.40244</v>
      </c>
      <c r="F108" s="55">
        <v>488.21048</v>
      </c>
      <c r="G108" s="56">
        <f>F108/E108*100</f>
        <v>75.06283033009532</v>
      </c>
      <c r="H108" s="55">
        <f t="shared" si="4"/>
        <v>-162.19195999999994</v>
      </c>
      <c r="I108" s="76"/>
      <c r="J108" s="58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</row>
    <row r="109" spans="2:33" s="20" customFormat="1" ht="20.25">
      <c r="B109" s="41" t="s">
        <v>166</v>
      </c>
      <c r="C109" s="42" t="s">
        <v>167</v>
      </c>
      <c r="D109" s="43">
        <f>D110+D112</f>
        <v>26.46061</v>
      </c>
      <c r="E109" s="43">
        <f>E110+E112</f>
        <v>23.93069</v>
      </c>
      <c r="F109" s="43">
        <f>F110+F112</f>
        <v>36.27713</v>
      </c>
      <c r="G109" s="44">
        <v>0</v>
      </c>
      <c r="H109" s="43">
        <f t="shared" si="4"/>
        <v>12.346440000000001</v>
      </c>
      <c r="I109" s="83"/>
      <c r="J109" s="46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</row>
    <row r="110" spans="2:33" s="20" customFormat="1" ht="30.75">
      <c r="B110" s="47" t="s">
        <v>168</v>
      </c>
      <c r="C110" s="48" t="s">
        <v>169</v>
      </c>
      <c r="D110" s="49">
        <f>D111</f>
        <v>16.51993</v>
      </c>
      <c r="E110" s="49">
        <f>E111</f>
        <v>16.51993</v>
      </c>
      <c r="F110" s="49">
        <f>F111</f>
        <v>36.27713</v>
      </c>
      <c r="G110" s="51">
        <v>0</v>
      </c>
      <c r="H110" s="49">
        <f t="shared" si="4"/>
        <v>19.7572</v>
      </c>
      <c r="I110" s="83"/>
      <c r="J110" s="46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</row>
    <row r="111" spans="2:33" s="35" customFormat="1" ht="109.5" customHeight="1">
      <c r="B111" s="53" t="s">
        <v>170</v>
      </c>
      <c r="C111" s="54" t="s">
        <v>171</v>
      </c>
      <c r="D111" s="55">
        <v>16.51993</v>
      </c>
      <c r="E111" s="63">
        <v>16.51993</v>
      </c>
      <c r="F111" s="55">
        <v>36.27713</v>
      </c>
      <c r="G111" s="56">
        <v>0</v>
      </c>
      <c r="H111" s="55">
        <f t="shared" si="4"/>
        <v>19.7572</v>
      </c>
      <c r="I111" s="76"/>
      <c r="J111" s="58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</row>
    <row r="112" spans="2:33" s="35" customFormat="1" ht="51" customHeight="1">
      <c r="B112" s="107" t="s">
        <v>172</v>
      </c>
      <c r="C112" s="86" t="s">
        <v>173</v>
      </c>
      <c r="D112" s="49">
        <v>9.94068</v>
      </c>
      <c r="E112" s="49">
        <v>7.41076</v>
      </c>
      <c r="F112" s="49">
        <v>0</v>
      </c>
      <c r="G112" s="51">
        <v>0</v>
      </c>
      <c r="H112" s="49">
        <f t="shared" si="4"/>
        <v>-7.41076</v>
      </c>
      <c r="I112" s="76"/>
      <c r="J112" s="58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</row>
    <row r="113" spans="2:33" s="20" customFormat="1" ht="31.5" customHeight="1">
      <c r="B113" s="108">
        <v>900101</v>
      </c>
      <c r="C113" s="109" t="s">
        <v>174</v>
      </c>
      <c r="D113" s="110">
        <f>D10+D74+D109+5.65</f>
        <v>3059295.5602599997</v>
      </c>
      <c r="E113" s="110">
        <f>E10+E74+E109</f>
        <v>2024993.3964200001</v>
      </c>
      <c r="F113" s="110">
        <f>F10+F74+F109</f>
        <v>2522267.6555</v>
      </c>
      <c r="G113" s="111">
        <f>F113/E113*100</f>
        <v>124.5568336153162</v>
      </c>
      <c r="H113" s="110">
        <f t="shared" si="4"/>
        <v>497274.25907999976</v>
      </c>
      <c r="I113" s="83"/>
      <c r="J113" s="46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</row>
    <row r="114" spans="2:33" ht="15">
      <c r="B114" s="112"/>
      <c r="C114" s="113"/>
      <c r="D114" s="113"/>
      <c r="E114" s="113"/>
      <c r="F114" s="114"/>
      <c r="G114" s="114"/>
      <c r="H114" s="114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</row>
    <row r="115" spans="2:33" ht="15">
      <c r="B115" s="112"/>
      <c r="C115" s="113"/>
      <c r="D115" s="113"/>
      <c r="E115" s="113"/>
      <c r="F115" s="115"/>
      <c r="G115" s="115"/>
      <c r="H115" s="115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</row>
    <row r="116" spans="2:33" ht="15">
      <c r="B116" s="112"/>
      <c r="C116" s="113"/>
      <c r="D116" s="113"/>
      <c r="E116" s="113"/>
      <c r="F116" s="115"/>
      <c r="G116" s="115"/>
      <c r="H116" s="115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</row>
    <row r="117" spans="3:33" ht="15">
      <c r="C117" s="6"/>
      <c r="D117" s="6"/>
      <c r="E117" s="6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</row>
    <row r="118" spans="2:33" ht="15">
      <c r="B118" s="112"/>
      <c r="C118" s="113"/>
      <c r="D118" s="113"/>
      <c r="E118" s="113"/>
      <c r="F118" s="114"/>
      <c r="G118" s="114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</row>
    <row r="119" spans="2:33" ht="15">
      <c r="B119" s="112"/>
      <c r="C119" s="113"/>
      <c r="D119" s="113"/>
      <c r="E119" s="113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</row>
    <row r="120" spans="2:33" ht="15">
      <c r="B120" s="112"/>
      <c r="C120" s="113"/>
      <c r="D120" s="113"/>
      <c r="E120" s="113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77"/>
      <c r="AB120" s="77"/>
      <c r="AC120" s="77"/>
      <c r="AD120" s="77"/>
      <c r="AE120" s="77"/>
      <c r="AF120" s="77"/>
      <c r="AG120" s="77"/>
    </row>
    <row r="121" spans="2:33" ht="15">
      <c r="B121" s="112"/>
      <c r="C121" s="113"/>
      <c r="D121" s="113"/>
      <c r="E121" s="113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</row>
    <row r="122" spans="2:33" ht="15">
      <c r="B122" s="112"/>
      <c r="C122" s="113"/>
      <c r="D122" s="113"/>
      <c r="E122" s="113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</row>
    <row r="123" spans="2:33" ht="15">
      <c r="B123" s="112"/>
      <c r="C123" s="113"/>
      <c r="D123" s="113"/>
      <c r="E123" s="113"/>
      <c r="F123" s="115"/>
      <c r="G123" s="115"/>
      <c r="H123" s="115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</row>
    <row r="124" spans="2:33" ht="15">
      <c r="B124" s="112"/>
      <c r="C124" s="113"/>
      <c r="D124" s="113"/>
      <c r="E124" s="113"/>
      <c r="F124" s="115"/>
      <c r="G124" s="115"/>
      <c r="H124" s="115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</row>
    <row r="125" spans="2:33" ht="15">
      <c r="B125" s="112"/>
      <c r="C125" s="113"/>
      <c r="D125" s="113"/>
      <c r="E125" s="113"/>
      <c r="F125" s="115"/>
      <c r="G125" s="115"/>
      <c r="H125" s="115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</row>
    <row r="126" spans="2:33" ht="15">
      <c r="B126" s="112"/>
      <c r="C126" s="113"/>
      <c r="D126" s="113"/>
      <c r="E126" s="113"/>
      <c r="F126" s="115"/>
      <c r="G126" s="115"/>
      <c r="H126" s="115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</row>
    <row r="127" spans="2:33" ht="15">
      <c r="B127" s="112"/>
      <c r="C127" s="113"/>
      <c r="D127" s="113"/>
      <c r="E127" s="113"/>
      <c r="F127" s="115"/>
      <c r="G127" s="115"/>
      <c r="H127" s="115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</row>
    <row r="128" spans="2:33" ht="15">
      <c r="B128" s="112"/>
      <c r="C128" s="113"/>
      <c r="D128" s="113"/>
      <c r="E128" s="113"/>
      <c r="F128" s="115"/>
      <c r="G128" s="115"/>
      <c r="H128" s="115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</row>
    <row r="129" spans="2:33" ht="15">
      <c r="B129" s="112"/>
      <c r="C129" s="113"/>
      <c r="D129" s="113"/>
      <c r="E129" s="113"/>
      <c r="F129" s="115"/>
      <c r="G129" s="115"/>
      <c r="H129" s="115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</row>
    <row r="130" spans="2:33" ht="15">
      <c r="B130" s="112"/>
      <c r="C130" s="113"/>
      <c r="D130" s="113"/>
      <c r="E130" s="113"/>
      <c r="F130" s="115"/>
      <c r="G130" s="115"/>
      <c r="H130" s="115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</row>
    <row r="131" spans="2:33" ht="15">
      <c r="B131" s="112"/>
      <c r="C131" s="113"/>
      <c r="D131" s="113"/>
      <c r="E131" s="113"/>
      <c r="F131" s="115"/>
      <c r="G131" s="115"/>
      <c r="H131" s="115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</row>
    <row r="132" spans="2:33" ht="15">
      <c r="B132" s="112"/>
      <c r="C132" s="113"/>
      <c r="D132" s="113"/>
      <c r="E132" s="113"/>
      <c r="F132" s="115"/>
      <c r="G132" s="115"/>
      <c r="H132" s="115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</row>
    <row r="133" spans="2:33" ht="15">
      <c r="B133" s="112"/>
      <c r="C133" s="113"/>
      <c r="D133" s="113"/>
      <c r="E133" s="113"/>
      <c r="F133" s="115"/>
      <c r="G133" s="115"/>
      <c r="H133" s="115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</row>
    <row r="134" spans="2:33" ht="15">
      <c r="B134" s="112"/>
      <c r="C134" s="113"/>
      <c r="D134" s="113"/>
      <c r="E134" s="113"/>
      <c r="F134" s="115"/>
      <c r="G134" s="115"/>
      <c r="H134" s="115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</row>
    <row r="135" spans="2:33" ht="15">
      <c r="B135" s="112"/>
      <c r="C135" s="113"/>
      <c r="D135" s="113"/>
      <c r="E135" s="113"/>
      <c r="F135" s="115"/>
      <c r="G135" s="115"/>
      <c r="H135" s="115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</row>
    <row r="136" spans="2:33" ht="15">
      <c r="B136" s="112"/>
      <c r="C136" s="113"/>
      <c r="D136" s="113"/>
      <c r="E136" s="113"/>
      <c r="F136" s="115"/>
      <c r="G136" s="115"/>
      <c r="H136" s="115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</row>
    <row r="137" spans="2:33" ht="15">
      <c r="B137" s="112"/>
      <c r="C137" s="113"/>
      <c r="D137" s="113"/>
      <c r="E137" s="113"/>
      <c r="F137" s="115"/>
      <c r="G137" s="115"/>
      <c r="H137" s="115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</row>
    <row r="138" spans="2:33" ht="15">
      <c r="B138" s="112"/>
      <c r="C138" s="113"/>
      <c r="D138" s="113"/>
      <c r="E138" s="113"/>
      <c r="F138" s="115"/>
      <c r="G138" s="115"/>
      <c r="H138" s="115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</row>
    <row r="139" spans="2:33" ht="15">
      <c r="B139" s="112"/>
      <c r="C139" s="113"/>
      <c r="D139" s="113"/>
      <c r="E139" s="113"/>
      <c r="F139" s="115"/>
      <c r="G139" s="115"/>
      <c r="H139" s="115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</row>
    <row r="140" spans="2:33" ht="15">
      <c r="B140" s="112"/>
      <c r="C140" s="113"/>
      <c r="D140" s="113"/>
      <c r="E140" s="113"/>
      <c r="F140" s="115"/>
      <c r="G140" s="115"/>
      <c r="H140" s="115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</row>
    <row r="141" spans="2:33" ht="15">
      <c r="B141" s="112"/>
      <c r="C141" s="113"/>
      <c r="D141" s="113"/>
      <c r="E141" s="113"/>
      <c r="F141" s="115"/>
      <c r="G141" s="115"/>
      <c r="H141" s="115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</row>
    <row r="142" spans="2:33" ht="15">
      <c r="B142" s="112"/>
      <c r="C142" s="113"/>
      <c r="D142" s="113"/>
      <c r="E142" s="113"/>
      <c r="F142" s="115"/>
      <c r="G142" s="115"/>
      <c r="H142" s="115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</row>
    <row r="143" spans="2:33" ht="15">
      <c r="B143" s="112"/>
      <c r="C143" s="113"/>
      <c r="D143" s="113"/>
      <c r="E143" s="113"/>
      <c r="F143" s="115"/>
      <c r="G143" s="115"/>
      <c r="H143" s="115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</row>
    <row r="144" spans="2:33" ht="15">
      <c r="B144" s="112"/>
      <c r="C144" s="113"/>
      <c r="D144" s="113"/>
      <c r="E144" s="113"/>
      <c r="F144" s="115"/>
      <c r="G144" s="115"/>
      <c r="H144" s="115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</row>
    <row r="145" spans="2:33" ht="15">
      <c r="B145" s="112"/>
      <c r="C145" s="113"/>
      <c r="D145" s="113"/>
      <c r="E145" s="113"/>
      <c r="F145" s="115"/>
      <c r="G145" s="115"/>
      <c r="H145" s="115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</row>
    <row r="146" spans="2:33" ht="15">
      <c r="B146" s="112"/>
      <c r="C146" s="113"/>
      <c r="D146" s="113"/>
      <c r="E146" s="113"/>
      <c r="F146" s="115"/>
      <c r="G146" s="115"/>
      <c r="H146" s="115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</row>
    <row r="147" spans="2:33" ht="15">
      <c r="B147" s="112"/>
      <c r="C147" s="113"/>
      <c r="D147" s="113"/>
      <c r="E147" s="113"/>
      <c r="F147" s="115"/>
      <c r="G147" s="115"/>
      <c r="H147" s="115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</row>
    <row r="148" spans="2:33" ht="15">
      <c r="B148" s="112"/>
      <c r="C148" s="113"/>
      <c r="D148" s="113"/>
      <c r="E148" s="113"/>
      <c r="F148" s="115"/>
      <c r="G148" s="115"/>
      <c r="H148" s="115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</row>
    <row r="149" spans="2:33" ht="15">
      <c r="B149" s="112"/>
      <c r="C149" s="113"/>
      <c r="D149" s="113"/>
      <c r="E149" s="113"/>
      <c r="F149" s="115"/>
      <c r="G149" s="115"/>
      <c r="H149" s="115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</row>
    <row r="150" spans="2:33" ht="15">
      <c r="B150" s="112"/>
      <c r="C150" s="113"/>
      <c r="D150" s="113"/>
      <c r="E150" s="113"/>
      <c r="F150" s="115"/>
      <c r="G150" s="115"/>
      <c r="H150" s="115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</row>
    <row r="151" spans="2:33" ht="15">
      <c r="B151" s="112"/>
      <c r="C151" s="113"/>
      <c r="D151" s="113"/>
      <c r="E151" s="113"/>
      <c r="F151" s="115"/>
      <c r="G151" s="115"/>
      <c r="H151" s="115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</row>
    <row r="152" spans="2:33" ht="15">
      <c r="B152" s="112"/>
      <c r="C152" s="113"/>
      <c r="D152" s="113"/>
      <c r="E152" s="113"/>
      <c r="F152" s="115"/>
      <c r="G152" s="115"/>
      <c r="H152" s="115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</row>
    <row r="153" spans="2:33" ht="15">
      <c r="B153" s="112"/>
      <c r="C153" s="113"/>
      <c r="D153" s="113"/>
      <c r="E153" s="113"/>
      <c r="F153" s="115"/>
      <c r="G153" s="115"/>
      <c r="H153" s="115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</row>
    <row r="154" spans="2:33" ht="15">
      <c r="B154" s="112"/>
      <c r="C154" s="113"/>
      <c r="D154" s="113"/>
      <c r="E154" s="113"/>
      <c r="F154" s="115"/>
      <c r="G154" s="115"/>
      <c r="H154" s="115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</row>
    <row r="155" spans="2:33" ht="15">
      <c r="B155" s="112"/>
      <c r="C155" s="113"/>
      <c r="D155" s="113"/>
      <c r="E155" s="113"/>
      <c r="F155" s="115"/>
      <c r="G155" s="115"/>
      <c r="H155" s="115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</row>
    <row r="156" spans="2:33" ht="15">
      <c r="B156" s="112"/>
      <c r="C156" s="113"/>
      <c r="D156" s="113"/>
      <c r="E156" s="113"/>
      <c r="F156" s="115"/>
      <c r="G156" s="115"/>
      <c r="H156" s="115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</row>
    <row r="157" spans="2:33" ht="15">
      <c r="B157" s="112"/>
      <c r="C157" s="113"/>
      <c r="D157" s="113"/>
      <c r="E157" s="113"/>
      <c r="F157" s="115"/>
      <c r="G157" s="115"/>
      <c r="H157" s="115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</row>
    <row r="158" spans="2:33" ht="15">
      <c r="B158" s="112"/>
      <c r="C158" s="113"/>
      <c r="D158" s="113"/>
      <c r="E158" s="113"/>
      <c r="F158" s="115"/>
      <c r="G158" s="115"/>
      <c r="H158" s="115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</row>
    <row r="159" spans="2:33" ht="15">
      <c r="B159" s="112"/>
      <c r="C159" s="113"/>
      <c r="D159" s="113"/>
      <c r="E159" s="113"/>
      <c r="F159" s="115"/>
      <c r="G159" s="115"/>
      <c r="H159" s="115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</row>
    <row r="160" spans="2:33" ht="15">
      <c r="B160" s="112"/>
      <c r="C160" s="113"/>
      <c r="D160" s="113"/>
      <c r="E160" s="113"/>
      <c r="F160" s="115"/>
      <c r="G160" s="115"/>
      <c r="H160" s="115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</row>
    <row r="161" spans="2:33" ht="15">
      <c r="B161" s="112"/>
      <c r="C161" s="113"/>
      <c r="D161" s="113"/>
      <c r="E161" s="113"/>
      <c r="F161" s="115"/>
      <c r="G161" s="115"/>
      <c r="H161" s="115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</row>
    <row r="162" spans="2:33" ht="15">
      <c r="B162" s="112"/>
      <c r="C162" s="113"/>
      <c r="D162" s="113"/>
      <c r="E162" s="113"/>
      <c r="F162" s="115"/>
      <c r="G162" s="115"/>
      <c r="H162" s="115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</row>
    <row r="163" spans="2:33" ht="15">
      <c r="B163" s="112"/>
      <c r="C163" s="113"/>
      <c r="D163" s="113"/>
      <c r="E163" s="113"/>
      <c r="F163" s="115"/>
      <c r="G163" s="115"/>
      <c r="H163" s="115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</row>
    <row r="164" spans="2:33" ht="15">
      <c r="B164" s="112"/>
      <c r="C164" s="113"/>
      <c r="D164" s="113"/>
      <c r="E164" s="113"/>
      <c r="F164" s="115"/>
      <c r="G164" s="115"/>
      <c r="H164" s="115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</row>
    <row r="165" spans="2:33" ht="15">
      <c r="B165" s="112"/>
      <c r="C165" s="113"/>
      <c r="D165" s="113"/>
      <c r="E165" s="113"/>
      <c r="F165" s="115"/>
      <c r="G165" s="115"/>
      <c r="H165" s="115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</row>
    <row r="166" spans="2:33" ht="15">
      <c r="B166" s="112"/>
      <c r="C166" s="113"/>
      <c r="D166" s="113"/>
      <c r="E166" s="113"/>
      <c r="F166" s="115"/>
      <c r="G166" s="115"/>
      <c r="H166" s="115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</row>
    <row r="167" spans="2:33" ht="15">
      <c r="B167" s="112"/>
      <c r="C167" s="113"/>
      <c r="D167" s="113"/>
      <c r="E167" s="113"/>
      <c r="F167" s="115"/>
      <c r="G167" s="115"/>
      <c r="H167" s="115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</row>
    <row r="168" spans="2:33" ht="15">
      <c r="B168" s="112"/>
      <c r="C168" s="113"/>
      <c r="D168" s="113"/>
      <c r="E168" s="113"/>
      <c r="F168" s="115"/>
      <c r="G168" s="115"/>
      <c r="H168" s="115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</row>
    <row r="169" spans="2:33" ht="15">
      <c r="B169" s="112"/>
      <c r="C169" s="113"/>
      <c r="D169" s="113"/>
      <c r="E169" s="113"/>
      <c r="F169" s="115"/>
      <c r="G169" s="115"/>
      <c r="H169" s="115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</row>
    <row r="170" spans="2:33" ht="15">
      <c r="B170" s="112"/>
      <c r="C170" s="113"/>
      <c r="D170" s="113"/>
      <c r="E170" s="113"/>
      <c r="F170" s="115"/>
      <c r="G170" s="115"/>
      <c r="H170" s="115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</row>
    <row r="171" spans="2:33" ht="15">
      <c r="B171" s="112"/>
      <c r="C171" s="113"/>
      <c r="D171" s="113"/>
      <c r="E171" s="113"/>
      <c r="F171" s="115"/>
      <c r="G171" s="115"/>
      <c r="H171" s="115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</row>
    <row r="172" spans="2:33" ht="15">
      <c r="B172" s="112"/>
      <c r="C172" s="113"/>
      <c r="D172" s="113"/>
      <c r="E172" s="113"/>
      <c r="F172" s="115"/>
      <c r="G172" s="115"/>
      <c r="H172" s="115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</row>
    <row r="173" spans="2:33" ht="15">
      <c r="B173" s="112"/>
      <c r="C173" s="113"/>
      <c r="D173" s="113"/>
      <c r="E173" s="113"/>
      <c r="F173" s="115"/>
      <c r="G173" s="115"/>
      <c r="H173" s="115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</row>
    <row r="174" spans="2:33" ht="15">
      <c r="B174" s="112"/>
      <c r="C174" s="113"/>
      <c r="D174" s="113"/>
      <c r="E174" s="113"/>
      <c r="F174" s="115"/>
      <c r="G174" s="115"/>
      <c r="H174" s="115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</row>
    <row r="175" spans="2:33" ht="15">
      <c r="B175" s="112"/>
      <c r="C175" s="113"/>
      <c r="D175" s="113"/>
      <c r="E175" s="113"/>
      <c r="F175" s="115"/>
      <c r="G175" s="115"/>
      <c r="H175" s="115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</row>
    <row r="176" spans="2:33" ht="15">
      <c r="B176" s="112"/>
      <c r="C176" s="113"/>
      <c r="D176" s="113"/>
      <c r="E176" s="113"/>
      <c r="F176" s="115"/>
      <c r="G176" s="115"/>
      <c r="H176" s="115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</row>
    <row r="177" spans="2:33" ht="15">
      <c r="B177" s="112"/>
      <c r="C177" s="113"/>
      <c r="D177" s="113"/>
      <c r="E177" s="113"/>
      <c r="F177" s="115"/>
      <c r="G177" s="115"/>
      <c r="H177" s="115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</row>
    <row r="178" spans="2:33" ht="15">
      <c r="B178" s="112"/>
      <c r="C178" s="113"/>
      <c r="D178" s="113"/>
      <c r="E178" s="113"/>
      <c r="F178" s="115"/>
      <c r="G178" s="115"/>
      <c r="H178" s="115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</row>
    <row r="179" spans="2:33" ht="15">
      <c r="B179" s="112"/>
      <c r="C179" s="113"/>
      <c r="D179" s="113"/>
      <c r="E179" s="113"/>
      <c r="F179" s="115"/>
      <c r="G179" s="115"/>
      <c r="H179" s="115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</row>
    <row r="180" spans="2:33" ht="15">
      <c r="B180" s="112"/>
      <c r="C180" s="113"/>
      <c r="D180" s="113"/>
      <c r="E180" s="113"/>
      <c r="F180" s="115"/>
      <c r="G180" s="115"/>
      <c r="H180" s="115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</row>
    <row r="181" spans="2:33" ht="15">
      <c r="B181" s="112"/>
      <c r="C181" s="113"/>
      <c r="D181" s="113"/>
      <c r="E181" s="113"/>
      <c r="F181" s="115"/>
      <c r="G181" s="115"/>
      <c r="H181" s="115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</row>
    <row r="182" spans="2:33" ht="15">
      <c r="B182" s="112"/>
      <c r="C182" s="113"/>
      <c r="D182" s="113"/>
      <c r="E182" s="113"/>
      <c r="F182" s="115"/>
      <c r="G182" s="115"/>
      <c r="H182" s="115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</row>
    <row r="183" spans="2:33" ht="15">
      <c r="B183" s="112"/>
      <c r="C183" s="113"/>
      <c r="D183" s="113"/>
      <c r="E183" s="113"/>
      <c r="F183" s="115"/>
      <c r="G183" s="115"/>
      <c r="H183" s="115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</row>
    <row r="184" spans="2:33" ht="15">
      <c r="B184" s="112"/>
      <c r="C184" s="113"/>
      <c r="D184" s="113"/>
      <c r="E184" s="113"/>
      <c r="F184" s="115"/>
      <c r="G184" s="115"/>
      <c r="H184" s="115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</row>
    <row r="185" spans="2:33" ht="15">
      <c r="B185" s="112"/>
      <c r="C185" s="113"/>
      <c r="D185" s="113"/>
      <c r="E185" s="113"/>
      <c r="F185" s="115"/>
      <c r="G185" s="115"/>
      <c r="H185" s="115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</row>
    <row r="186" spans="2:33" ht="15">
      <c r="B186" s="112"/>
      <c r="C186" s="113"/>
      <c r="D186" s="113"/>
      <c r="E186" s="113"/>
      <c r="F186" s="115"/>
      <c r="G186" s="115"/>
      <c r="H186" s="115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</row>
    <row r="187" spans="2:33" ht="15">
      <c r="B187" s="112"/>
      <c r="C187" s="113"/>
      <c r="D187" s="113"/>
      <c r="E187" s="113"/>
      <c r="F187" s="115"/>
      <c r="G187" s="115"/>
      <c r="H187" s="115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</row>
    <row r="188" spans="2:33" ht="15">
      <c r="B188" s="112"/>
      <c r="C188" s="113"/>
      <c r="D188" s="113"/>
      <c r="E188" s="113"/>
      <c r="F188" s="115"/>
      <c r="G188" s="115"/>
      <c r="H188" s="115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</row>
    <row r="189" spans="2:33" ht="15">
      <c r="B189" s="112"/>
      <c r="C189" s="113"/>
      <c r="D189" s="113"/>
      <c r="E189" s="113"/>
      <c r="F189" s="115"/>
      <c r="G189" s="115"/>
      <c r="H189" s="115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</row>
    <row r="190" spans="2:33" ht="15">
      <c r="B190" s="112"/>
      <c r="C190" s="113"/>
      <c r="D190" s="113"/>
      <c r="E190" s="113"/>
      <c r="F190" s="115"/>
      <c r="G190" s="115"/>
      <c r="H190" s="115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</row>
    <row r="191" spans="2:33" ht="15">
      <c r="B191" s="112"/>
      <c r="C191" s="113"/>
      <c r="D191" s="113"/>
      <c r="E191" s="113"/>
      <c r="F191" s="115"/>
      <c r="G191" s="115"/>
      <c r="H191" s="115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</row>
    <row r="192" spans="2:33" ht="15">
      <c r="B192" s="112"/>
      <c r="C192" s="113"/>
      <c r="D192" s="113"/>
      <c r="E192" s="113"/>
      <c r="F192" s="115"/>
      <c r="G192" s="115"/>
      <c r="H192" s="115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</row>
    <row r="193" spans="2:33" ht="15">
      <c r="B193" s="112"/>
      <c r="C193" s="113"/>
      <c r="D193" s="113"/>
      <c r="E193" s="113"/>
      <c r="F193" s="115"/>
      <c r="G193" s="115"/>
      <c r="H193" s="115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</row>
    <row r="194" spans="2:33" ht="15">
      <c r="B194" s="112"/>
      <c r="C194" s="113"/>
      <c r="D194" s="113"/>
      <c r="E194" s="113"/>
      <c r="F194" s="115"/>
      <c r="G194" s="115"/>
      <c r="H194" s="115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</row>
    <row r="195" spans="2:33" ht="15">
      <c r="B195" s="112"/>
      <c r="C195" s="113"/>
      <c r="D195" s="113"/>
      <c r="E195" s="113"/>
      <c r="F195" s="115"/>
      <c r="G195" s="115"/>
      <c r="H195" s="115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</row>
    <row r="196" spans="2:33" ht="15">
      <c r="B196" s="112"/>
      <c r="C196" s="113"/>
      <c r="D196" s="113"/>
      <c r="E196" s="113"/>
      <c r="F196" s="115"/>
      <c r="G196" s="115"/>
      <c r="H196" s="115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</row>
    <row r="197" spans="2:33" ht="15">
      <c r="B197" s="112"/>
      <c r="C197" s="113"/>
      <c r="D197" s="113"/>
      <c r="E197" s="113"/>
      <c r="F197" s="115"/>
      <c r="G197" s="115"/>
      <c r="H197" s="115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</row>
    <row r="198" spans="2:33" ht="15">
      <c r="B198" s="112"/>
      <c r="C198" s="113"/>
      <c r="D198" s="113"/>
      <c r="E198" s="113"/>
      <c r="F198" s="115"/>
      <c r="G198" s="115"/>
      <c r="H198" s="115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</row>
    <row r="199" spans="2:33" ht="15">
      <c r="B199" s="112"/>
      <c r="C199" s="113"/>
      <c r="D199" s="113"/>
      <c r="E199" s="113"/>
      <c r="F199" s="115"/>
      <c r="G199" s="115"/>
      <c r="H199" s="115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</row>
    <row r="200" spans="2:33" ht="15">
      <c r="B200" s="112"/>
      <c r="C200" s="113"/>
      <c r="D200" s="113"/>
      <c r="E200" s="113"/>
      <c r="F200" s="115"/>
      <c r="G200" s="115"/>
      <c r="H200" s="115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</row>
    <row r="201" spans="2:33" ht="15">
      <c r="B201" s="112"/>
      <c r="C201" s="113"/>
      <c r="D201" s="113"/>
      <c r="E201" s="113"/>
      <c r="F201" s="115"/>
      <c r="G201" s="115"/>
      <c r="H201" s="115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</row>
    <row r="202" spans="2:33" ht="15">
      <c r="B202" s="112"/>
      <c r="C202" s="113"/>
      <c r="D202" s="113"/>
      <c r="E202" s="113"/>
      <c r="F202" s="115"/>
      <c r="G202" s="115"/>
      <c r="H202" s="115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</row>
    <row r="203" spans="2:33" ht="15">
      <c r="B203" s="112"/>
      <c r="C203" s="113"/>
      <c r="D203" s="113"/>
      <c r="E203" s="113"/>
      <c r="F203" s="115"/>
      <c r="G203" s="115"/>
      <c r="H203" s="115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</row>
    <row r="204" spans="2:33" ht="15">
      <c r="B204" s="112"/>
      <c r="C204" s="113"/>
      <c r="D204" s="113"/>
      <c r="E204" s="113"/>
      <c r="F204" s="115"/>
      <c r="G204" s="115"/>
      <c r="H204" s="115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</row>
    <row r="205" spans="2:33" ht="15">
      <c r="B205" s="112"/>
      <c r="C205" s="113"/>
      <c r="D205" s="113"/>
      <c r="E205" s="113"/>
      <c r="F205" s="115"/>
      <c r="G205" s="115"/>
      <c r="H205" s="115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</row>
    <row r="206" spans="2:33" ht="15">
      <c r="B206" s="112"/>
      <c r="C206" s="113"/>
      <c r="D206" s="113"/>
      <c r="E206" s="113"/>
      <c r="F206" s="115"/>
      <c r="G206" s="115"/>
      <c r="H206" s="115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</row>
    <row r="207" spans="2:33" ht="15">
      <c r="B207" s="112"/>
      <c r="C207" s="113"/>
      <c r="D207" s="113"/>
      <c r="E207" s="113"/>
      <c r="F207" s="115"/>
      <c r="G207" s="115"/>
      <c r="H207" s="115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</row>
    <row r="208" spans="2:33" ht="15">
      <c r="B208" s="112"/>
      <c r="C208" s="113"/>
      <c r="D208" s="113"/>
      <c r="E208" s="113"/>
      <c r="F208" s="115"/>
      <c r="G208" s="115"/>
      <c r="H208" s="115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</row>
    <row r="209" spans="2:33" ht="15">
      <c r="B209" s="112"/>
      <c r="C209" s="113"/>
      <c r="D209" s="113"/>
      <c r="E209" s="113"/>
      <c r="F209" s="115"/>
      <c r="G209" s="115"/>
      <c r="H209" s="115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</row>
    <row r="210" spans="2:33" ht="15">
      <c r="B210" s="112"/>
      <c r="C210" s="113"/>
      <c r="D210" s="113"/>
      <c r="E210" s="113"/>
      <c r="F210" s="115"/>
      <c r="G210" s="115"/>
      <c r="H210" s="115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</row>
    <row r="211" spans="2:33" ht="15">
      <c r="B211" s="112"/>
      <c r="C211" s="113"/>
      <c r="D211" s="113"/>
      <c r="E211" s="113"/>
      <c r="F211" s="115"/>
      <c r="G211" s="115"/>
      <c r="H211" s="115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</row>
    <row r="212" spans="2:33" ht="15">
      <c r="B212" s="112"/>
      <c r="C212" s="113"/>
      <c r="D212" s="113"/>
      <c r="E212" s="113"/>
      <c r="F212" s="115"/>
      <c r="G212" s="115"/>
      <c r="H212" s="115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</row>
    <row r="213" spans="2:33" ht="15">
      <c r="B213" s="112"/>
      <c r="C213" s="113"/>
      <c r="D213" s="113"/>
      <c r="E213" s="113"/>
      <c r="F213" s="115"/>
      <c r="G213" s="115"/>
      <c r="H213" s="115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</row>
    <row r="214" spans="2:33" ht="15">
      <c r="B214" s="112"/>
      <c r="C214" s="113"/>
      <c r="D214" s="113"/>
      <c r="E214" s="113"/>
      <c r="F214" s="115"/>
      <c r="G214" s="115"/>
      <c r="H214" s="115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</row>
    <row r="215" spans="2:33" ht="15">
      <c r="B215" s="112"/>
      <c r="C215" s="113"/>
      <c r="D215" s="113"/>
      <c r="E215" s="113"/>
      <c r="F215" s="115"/>
      <c r="G215" s="115"/>
      <c r="H215" s="115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</row>
    <row r="216" spans="2:33" ht="15">
      <c r="B216" s="112"/>
      <c r="C216" s="113"/>
      <c r="D216" s="113"/>
      <c r="E216" s="113"/>
      <c r="F216" s="115"/>
      <c r="G216" s="115"/>
      <c r="H216" s="115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</row>
    <row r="217" spans="2:33" ht="15">
      <c r="B217" s="112"/>
      <c r="C217" s="113"/>
      <c r="D217" s="113"/>
      <c r="E217" s="113"/>
      <c r="F217" s="115"/>
      <c r="G217" s="115"/>
      <c r="H217" s="115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</row>
    <row r="218" spans="2:33" ht="15">
      <c r="B218" s="112"/>
      <c r="C218" s="113"/>
      <c r="D218" s="113"/>
      <c r="E218" s="113"/>
      <c r="F218" s="115"/>
      <c r="G218" s="115"/>
      <c r="H218" s="115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</row>
    <row r="219" spans="2:33" ht="15">
      <c r="B219" s="112"/>
      <c r="C219" s="113"/>
      <c r="D219" s="113"/>
      <c r="E219" s="113"/>
      <c r="F219" s="115"/>
      <c r="G219" s="115"/>
      <c r="H219" s="115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</row>
    <row r="220" spans="2:33" ht="15">
      <c r="B220" s="112"/>
      <c r="C220" s="113"/>
      <c r="D220" s="113"/>
      <c r="E220" s="113"/>
      <c r="F220" s="115"/>
      <c r="G220" s="115"/>
      <c r="H220" s="115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</row>
    <row r="221" spans="2:33" ht="15">
      <c r="B221" s="112"/>
      <c r="C221" s="113"/>
      <c r="D221" s="113"/>
      <c r="E221" s="113"/>
      <c r="F221" s="115"/>
      <c r="G221" s="115"/>
      <c r="H221" s="115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</row>
    <row r="222" spans="2:33" ht="15">
      <c r="B222" s="112"/>
      <c r="C222" s="113"/>
      <c r="D222" s="113"/>
      <c r="E222" s="113"/>
      <c r="F222" s="115"/>
      <c r="G222" s="115"/>
      <c r="H222" s="115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</row>
    <row r="223" spans="2:33" ht="15">
      <c r="B223" s="112"/>
      <c r="C223" s="113"/>
      <c r="D223" s="113"/>
      <c r="E223" s="113"/>
      <c r="F223" s="115"/>
      <c r="G223" s="115"/>
      <c r="H223" s="115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</row>
    <row r="224" spans="2:33" ht="15">
      <c r="B224" s="112"/>
      <c r="C224" s="113"/>
      <c r="D224" s="113"/>
      <c r="E224" s="113"/>
      <c r="F224" s="115"/>
      <c r="G224" s="115"/>
      <c r="H224" s="115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</row>
    <row r="225" spans="2:33" ht="15">
      <c r="B225" s="112"/>
      <c r="C225" s="113"/>
      <c r="D225" s="113"/>
      <c r="E225" s="113"/>
      <c r="F225" s="115"/>
      <c r="G225" s="115"/>
      <c r="H225" s="115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</row>
    <row r="226" spans="2:33" ht="15">
      <c r="B226" s="112"/>
      <c r="C226" s="113"/>
      <c r="D226" s="113"/>
      <c r="E226" s="113"/>
      <c r="F226" s="115"/>
      <c r="G226" s="115"/>
      <c r="H226" s="115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</row>
    <row r="227" spans="2:33" ht="15">
      <c r="B227" s="112"/>
      <c r="C227" s="113"/>
      <c r="D227" s="113"/>
      <c r="E227" s="113"/>
      <c r="F227" s="115"/>
      <c r="G227" s="115"/>
      <c r="H227" s="115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</row>
    <row r="228" spans="2:33" ht="15">
      <c r="B228" s="112"/>
      <c r="C228" s="113"/>
      <c r="D228" s="113"/>
      <c r="E228" s="113"/>
      <c r="F228" s="115"/>
      <c r="G228" s="115"/>
      <c r="H228" s="115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</row>
    <row r="229" spans="2:33" ht="15">
      <c r="B229" s="112"/>
      <c r="C229" s="113"/>
      <c r="D229" s="113"/>
      <c r="E229" s="113"/>
      <c r="F229" s="115"/>
      <c r="G229" s="115"/>
      <c r="H229" s="115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</row>
    <row r="230" spans="2:33" ht="15">
      <c r="B230" s="112"/>
      <c r="C230" s="113"/>
      <c r="D230" s="113"/>
      <c r="E230" s="113"/>
      <c r="F230" s="115"/>
      <c r="G230" s="115"/>
      <c r="H230" s="115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</row>
    <row r="231" spans="2:33" ht="15">
      <c r="B231" s="112"/>
      <c r="C231" s="113"/>
      <c r="D231" s="113"/>
      <c r="E231" s="113"/>
      <c r="F231" s="115"/>
      <c r="G231" s="115"/>
      <c r="H231" s="115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</row>
    <row r="232" spans="2:33" ht="15">
      <c r="B232" s="112"/>
      <c r="C232" s="113"/>
      <c r="D232" s="113"/>
      <c r="E232" s="113"/>
      <c r="F232" s="115"/>
      <c r="G232" s="115"/>
      <c r="H232" s="115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</row>
    <row r="233" spans="2:33" ht="15">
      <c r="B233" s="112"/>
      <c r="C233" s="113"/>
      <c r="D233" s="113"/>
      <c r="E233" s="113"/>
      <c r="F233" s="115"/>
      <c r="G233" s="115"/>
      <c r="H233" s="115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</row>
    <row r="234" spans="2:33" ht="15">
      <c r="B234" s="112"/>
      <c r="C234" s="113"/>
      <c r="D234" s="113"/>
      <c r="E234" s="113"/>
      <c r="F234" s="115"/>
      <c r="G234" s="115"/>
      <c r="H234" s="115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</row>
    <row r="235" spans="2:33" ht="15">
      <c r="B235" s="112"/>
      <c r="C235" s="113"/>
      <c r="D235" s="113"/>
      <c r="E235" s="113"/>
      <c r="F235" s="115"/>
      <c r="G235" s="115"/>
      <c r="H235" s="115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</row>
    <row r="236" spans="2:33" ht="15">
      <c r="B236" s="112"/>
      <c r="C236" s="113"/>
      <c r="D236" s="113"/>
      <c r="E236" s="113"/>
      <c r="F236" s="115"/>
      <c r="G236" s="115"/>
      <c r="H236" s="115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</row>
    <row r="237" spans="2:33" ht="15">
      <c r="B237" s="112"/>
      <c r="C237" s="113"/>
      <c r="D237" s="113"/>
      <c r="E237" s="113"/>
      <c r="F237" s="116"/>
      <c r="G237" s="115"/>
      <c r="H237" s="11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2:33" ht="15">
      <c r="B238" s="112"/>
      <c r="C238" s="113"/>
      <c r="D238" s="113"/>
      <c r="E238" s="113"/>
      <c r="F238" s="116"/>
      <c r="G238" s="115"/>
      <c r="H238" s="11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2:33" ht="15">
      <c r="B239" s="112"/>
      <c r="C239" s="113"/>
      <c r="D239" s="113"/>
      <c r="E239" s="113"/>
      <c r="F239" s="116"/>
      <c r="G239" s="115"/>
      <c r="H239" s="11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2:33" ht="15">
      <c r="B240" s="112"/>
      <c r="C240" s="113"/>
      <c r="D240" s="113"/>
      <c r="E240" s="113"/>
      <c r="F240" s="116"/>
      <c r="G240" s="115"/>
      <c r="H240" s="11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2:33" ht="15">
      <c r="B241" s="112"/>
      <c r="C241" s="113"/>
      <c r="D241" s="113"/>
      <c r="E241" s="113"/>
      <c r="F241" s="116"/>
      <c r="G241" s="115"/>
      <c r="H241" s="11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2:33" ht="15">
      <c r="B242" s="112"/>
      <c r="C242" s="113"/>
      <c r="D242" s="113"/>
      <c r="E242" s="113"/>
      <c r="F242" s="116"/>
      <c r="G242" s="115"/>
      <c r="H242" s="11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2:33" ht="15">
      <c r="B243" s="112"/>
      <c r="C243" s="113"/>
      <c r="D243" s="113"/>
      <c r="E243" s="113"/>
      <c r="F243" s="116"/>
      <c r="G243" s="115"/>
      <c r="H243" s="11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2:33" ht="15">
      <c r="B244" s="112"/>
      <c r="C244" s="113"/>
      <c r="D244" s="113"/>
      <c r="E244" s="113"/>
      <c r="F244" s="116"/>
      <c r="G244" s="115"/>
      <c r="H244" s="11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2:33" ht="15">
      <c r="B245" s="112"/>
      <c r="C245" s="113"/>
      <c r="D245" s="113"/>
      <c r="E245" s="113"/>
      <c r="F245" s="116"/>
      <c r="G245" s="115"/>
      <c r="H245" s="11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2:33" ht="15">
      <c r="B246" s="112"/>
      <c r="C246" s="113"/>
      <c r="D246" s="113"/>
      <c r="E246" s="113"/>
      <c r="F246" s="116"/>
      <c r="G246" s="115"/>
      <c r="H246" s="11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2:33" ht="15">
      <c r="B247" s="112"/>
      <c r="C247" s="113"/>
      <c r="D247" s="113"/>
      <c r="E247" s="113"/>
      <c r="F247" s="116"/>
      <c r="G247" s="115"/>
      <c r="H247" s="11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2:33" ht="15">
      <c r="B248" s="112"/>
      <c r="C248" s="113"/>
      <c r="D248" s="113"/>
      <c r="E248" s="113"/>
      <c r="F248" s="116"/>
      <c r="G248" s="115"/>
      <c r="H248" s="11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</row>
    <row r="249" spans="2:33" ht="15">
      <c r="B249" s="112"/>
      <c r="C249" s="113"/>
      <c r="D249" s="113"/>
      <c r="E249" s="113"/>
      <c r="F249" s="116"/>
      <c r="G249" s="115"/>
      <c r="H249" s="11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</row>
    <row r="250" spans="2:8" ht="15">
      <c r="B250" s="112"/>
      <c r="C250" s="113"/>
      <c r="D250" s="113"/>
      <c r="E250" s="113"/>
      <c r="F250" s="116"/>
      <c r="G250" s="115"/>
      <c r="H250" s="115"/>
    </row>
    <row r="251" spans="2:8" ht="15">
      <c r="B251" s="112"/>
      <c r="C251" s="113"/>
      <c r="D251" s="113"/>
      <c r="E251" s="113"/>
      <c r="F251" s="116"/>
      <c r="G251" s="115"/>
      <c r="H251" s="115"/>
    </row>
    <row r="252" spans="2:8" ht="15">
      <c r="B252" s="112"/>
      <c r="C252" s="113"/>
      <c r="D252" s="113"/>
      <c r="E252" s="113"/>
      <c r="F252" s="116"/>
      <c r="G252" s="115"/>
      <c r="H252" s="115"/>
    </row>
    <row r="253" spans="2:8" ht="15">
      <c r="B253" s="112"/>
      <c r="C253" s="113"/>
      <c r="D253" s="113"/>
      <c r="E253" s="113"/>
      <c r="F253" s="116"/>
      <c r="G253" s="115"/>
      <c r="H253" s="115"/>
    </row>
    <row r="254" spans="2:8" ht="15">
      <c r="B254" s="112"/>
      <c r="C254" s="113"/>
      <c r="D254" s="113"/>
      <c r="E254" s="113"/>
      <c r="F254" s="116"/>
      <c r="G254" s="115"/>
      <c r="H254" s="115"/>
    </row>
    <row r="255" spans="2:8" ht="15">
      <c r="B255" s="112"/>
      <c r="C255" s="113"/>
      <c r="D255" s="113"/>
      <c r="E255" s="113"/>
      <c r="F255" s="116"/>
      <c r="G255" s="115"/>
      <c r="H255" s="115"/>
    </row>
    <row r="256" spans="2:8" ht="15">
      <c r="B256" s="112"/>
      <c r="C256" s="113"/>
      <c r="D256" s="113"/>
      <c r="E256" s="113"/>
      <c r="F256" s="116"/>
      <c r="G256" s="115"/>
      <c r="H256" s="115"/>
    </row>
    <row r="257" spans="2:8" ht="15">
      <c r="B257" s="112"/>
      <c r="C257" s="113"/>
      <c r="D257" s="113"/>
      <c r="E257" s="113"/>
      <c r="F257" s="116"/>
      <c r="G257" s="115"/>
      <c r="H257" s="115"/>
    </row>
    <row r="258" spans="2:8" ht="15">
      <c r="B258" s="112"/>
      <c r="C258" s="113"/>
      <c r="D258" s="113"/>
      <c r="E258" s="113"/>
      <c r="F258" s="116"/>
      <c r="G258" s="115"/>
      <c r="H258" s="115"/>
    </row>
    <row r="259" spans="2:8" ht="15">
      <c r="B259" s="112"/>
      <c r="C259" s="113"/>
      <c r="D259" s="113"/>
      <c r="E259" s="113"/>
      <c r="F259" s="116"/>
      <c r="G259" s="115"/>
      <c r="H259" s="115"/>
    </row>
    <row r="260" spans="2:8" ht="15">
      <c r="B260" s="112"/>
      <c r="C260" s="113"/>
      <c r="D260" s="113"/>
      <c r="E260" s="113"/>
      <c r="F260" s="116"/>
      <c r="G260" s="115"/>
      <c r="H260" s="115"/>
    </row>
    <row r="261" spans="2:8" ht="15">
      <c r="B261" s="112"/>
      <c r="C261" s="113"/>
      <c r="D261" s="113"/>
      <c r="E261" s="113"/>
      <c r="F261" s="116"/>
      <c r="G261" s="115"/>
      <c r="H261" s="115"/>
    </row>
    <row r="262" spans="2:8" ht="15">
      <c r="B262" s="112"/>
      <c r="C262" s="113"/>
      <c r="D262" s="113"/>
      <c r="E262" s="113"/>
      <c r="F262" s="116"/>
      <c r="G262" s="115"/>
      <c r="H262" s="115"/>
    </row>
    <row r="263" spans="2:8" ht="15">
      <c r="B263" s="112"/>
      <c r="C263" s="113"/>
      <c r="D263" s="113"/>
      <c r="E263" s="113"/>
      <c r="F263" s="116"/>
      <c r="G263" s="115"/>
      <c r="H263" s="115"/>
    </row>
    <row r="264" spans="2:8" ht="15">
      <c r="B264" s="112"/>
      <c r="C264" s="113"/>
      <c r="D264" s="113"/>
      <c r="E264" s="113"/>
      <c r="F264" s="116"/>
      <c r="G264" s="115"/>
      <c r="H264" s="115"/>
    </row>
    <row r="265" spans="2:8" ht="15">
      <c r="B265" s="112"/>
      <c r="C265" s="113"/>
      <c r="D265" s="113"/>
      <c r="E265" s="113"/>
      <c r="F265" s="116"/>
      <c r="G265" s="115"/>
      <c r="H265" s="115"/>
    </row>
    <row r="266" spans="2:8" ht="15">
      <c r="B266" s="112"/>
      <c r="C266" s="113"/>
      <c r="D266" s="113"/>
      <c r="E266" s="113"/>
      <c r="F266" s="116"/>
      <c r="G266" s="115"/>
      <c r="H266" s="115"/>
    </row>
    <row r="267" spans="2:8" ht="15">
      <c r="B267" s="112"/>
      <c r="C267" s="113"/>
      <c r="D267" s="113"/>
      <c r="E267" s="113"/>
      <c r="F267" s="116"/>
      <c r="G267" s="115"/>
      <c r="H267" s="115"/>
    </row>
    <row r="268" spans="2:8" ht="15">
      <c r="B268" s="112"/>
      <c r="C268" s="113"/>
      <c r="D268" s="113"/>
      <c r="E268" s="113"/>
      <c r="F268" s="116"/>
      <c r="G268" s="115"/>
      <c r="H268" s="115"/>
    </row>
    <row r="269" spans="2:8" ht="15">
      <c r="B269" s="112"/>
      <c r="C269" s="113"/>
      <c r="D269" s="113"/>
      <c r="E269" s="113"/>
      <c r="F269" s="116"/>
      <c r="G269" s="115"/>
      <c r="H269" s="115"/>
    </row>
    <row r="270" spans="2:8" ht="15">
      <c r="B270" s="112"/>
      <c r="C270" s="113"/>
      <c r="D270" s="113"/>
      <c r="E270" s="113"/>
      <c r="F270" s="116"/>
      <c r="G270" s="115"/>
      <c r="H270" s="115"/>
    </row>
    <row r="271" spans="2:8" ht="15">
      <c r="B271" s="112"/>
      <c r="C271" s="113"/>
      <c r="D271" s="113"/>
      <c r="E271" s="113"/>
      <c r="F271" s="116"/>
      <c r="G271" s="115"/>
      <c r="H271" s="115"/>
    </row>
    <row r="272" spans="2:8" ht="15">
      <c r="B272" s="112"/>
      <c r="C272" s="113"/>
      <c r="D272" s="113"/>
      <c r="E272" s="113"/>
      <c r="F272" s="116"/>
      <c r="G272" s="115"/>
      <c r="H272" s="115"/>
    </row>
    <row r="273" spans="2:8" ht="15">
      <c r="B273" s="112"/>
      <c r="C273" s="113"/>
      <c r="D273" s="113"/>
      <c r="E273" s="113"/>
      <c r="F273" s="116"/>
      <c r="G273" s="115"/>
      <c r="H273" s="115"/>
    </row>
    <row r="274" spans="2:8" ht="15">
      <c r="B274" s="112"/>
      <c r="C274" s="113"/>
      <c r="D274" s="113"/>
      <c r="E274" s="113"/>
      <c r="F274" s="116"/>
      <c r="G274" s="115"/>
      <c r="H274" s="115"/>
    </row>
    <row r="275" spans="2:8" ht="15">
      <c r="B275" s="112"/>
      <c r="C275" s="113"/>
      <c r="D275" s="113"/>
      <c r="E275" s="113"/>
      <c r="F275" s="116"/>
      <c r="G275" s="115"/>
      <c r="H275" s="115"/>
    </row>
    <row r="276" spans="2:8" ht="15">
      <c r="B276" s="112"/>
      <c r="C276" s="113"/>
      <c r="D276" s="113"/>
      <c r="E276" s="113"/>
      <c r="F276" s="116"/>
      <c r="G276" s="115"/>
      <c r="H276" s="115"/>
    </row>
    <row r="277" spans="2:8" ht="15">
      <c r="B277" s="112"/>
      <c r="C277" s="113"/>
      <c r="D277" s="113"/>
      <c r="E277" s="113"/>
      <c r="F277" s="116"/>
      <c r="G277" s="115"/>
      <c r="H277" s="115"/>
    </row>
    <row r="278" spans="2:8" ht="15">
      <c r="B278" s="112"/>
      <c r="C278" s="113"/>
      <c r="D278" s="113"/>
      <c r="E278" s="113"/>
      <c r="F278" s="116"/>
      <c r="G278" s="115"/>
      <c r="H278" s="115"/>
    </row>
    <row r="279" spans="2:8" ht="15">
      <c r="B279" s="112"/>
      <c r="C279" s="113"/>
      <c r="D279" s="113"/>
      <c r="E279" s="113"/>
      <c r="F279" s="116"/>
      <c r="G279" s="115"/>
      <c r="H279" s="115"/>
    </row>
    <row r="280" spans="2:8" ht="15">
      <c r="B280" s="112"/>
      <c r="C280" s="113"/>
      <c r="D280" s="113"/>
      <c r="E280" s="113"/>
      <c r="F280" s="116"/>
      <c r="G280" s="115"/>
      <c r="H280" s="115"/>
    </row>
    <row r="281" spans="2:8" ht="15">
      <c r="B281" s="112"/>
      <c r="C281" s="113"/>
      <c r="D281" s="113"/>
      <c r="E281" s="113"/>
      <c r="F281" s="116"/>
      <c r="G281" s="115"/>
      <c r="H281" s="115"/>
    </row>
    <row r="282" spans="2:8" ht="15">
      <c r="B282" s="112"/>
      <c r="C282" s="113"/>
      <c r="D282" s="113"/>
      <c r="E282" s="113"/>
      <c r="F282" s="116"/>
      <c r="G282" s="115"/>
      <c r="H282" s="115"/>
    </row>
    <row r="283" spans="2:8" ht="15">
      <c r="B283" s="112"/>
      <c r="C283" s="113"/>
      <c r="D283" s="113"/>
      <c r="E283" s="113"/>
      <c r="F283" s="116"/>
      <c r="G283" s="115"/>
      <c r="H283" s="115"/>
    </row>
    <row r="284" spans="2:8" ht="15">
      <c r="B284" s="112"/>
      <c r="C284" s="113"/>
      <c r="D284" s="113"/>
      <c r="E284" s="113"/>
      <c r="F284" s="116"/>
      <c r="G284" s="115"/>
      <c r="H284" s="115"/>
    </row>
    <row r="285" spans="2:8" ht="15">
      <c r="B285" s="112"/>
      <c r="C285" s="113"/>
      <c r="D285" s="113"/>
      <c r="E285" s="113"/>
      <c r="F285" s="116"/>
      <c r="G285" s="115"/>
      <c r="H285" s="115"/>
    </row>
    <row r="286" spans="2:8" ht="15">
      <c r="B286" s="112"/>
      <c r="C286" s="113"/>
      <c r="D286" s="113"/>
      <c r="E286" s="113"/>
      <c r="F286" s="116"/>
      <c r="G286" s="115"/>
      <c r="H286" s="115"/>
    </row>
    <row r="287" spans="2:8" ht="15">
      <c r="B287" s="112"/>
      <c r="C287" s="113"/>
      <c r="D287" s="113"/>
      <c r="E287" s="113"/>
      <c r="F287" s="116"/>
      <c r="G287" s="115"/>
      <c r="H287" s="115"/>
    </row>
    <row r="288" spans="2:8" ht="15">
      <c r="B288" s="112"/>
      <c r="C288" s="113"/>
      <c r="D288" s="113"/>
      <c r="E288" s="113"/>
      <c r="F288" s="116"/>
      <c r="G288" s="115"/>
      <c r="H288" s="115"/>
    </row>
    <row r="289" spans="2:8" ht="15">
      <c r="B289" s="112"/>
      <c r="C289" s="113"/>
      <c r="D289" s="113"/>
      <c r="E289" s="113"/>
      <c r="F289" s="116"/>
      <c r="G289" s="115"/>
      <c r="H289" s="115"/>
    </row>
    <row r="290" spans="2:8" ht="15">
      <c r="B290" s="112"/>
      <c r="C290" s="113"/>
      <c r="D290" s="113"/>
      <c r="E290" s="113"/>
      <c r="F290" s="116"/>
      <c r="G290" s="115"/>
      <c r="H290" s="115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6" max="15" man="1"/>
    <brk id="91" max="15" man="1"/>
    <brk id="114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2018-09-05T07:14:00Z</dcterms:created>
  <dcterms:modified xsi:type="dcterms:W3CDTF">2018-09-05T07:14:57Z</dcterms:modified>
  <cp:category/>
  <cp:version/>
  <cp:contentType/>
  <cp:contentStatus/>
</cp:coreProperties>
</file>