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01 08 2017" sheetId="1" r:id="rId1"/>
  </sheets>
  <externalReferences>
    <externalReference r:id="rId4"/>
  </externalReferences>
  <definedNames>
    <definedName name="_xlnm.Print_Area" localSheetId="0">'01 08 2017'!$A$1:$R$110</definedName>
  </definedNames>
  <calcPr fullCalcOnLoad="1"/>
</workbook>
</file>

<file path=xl/sharedStrings.xml><?xml version="1.0" encoding="utf-8"?>
<sst xmlns="http://schemas.openxmlformats.org/spreadsheetml/2006/main" count="172" uniqueCount="167">
  <si>
    <t>Код бюджетної класифікації</t>
  </si>
  <si>
    <t>Назва доходів</t>
  </si>
  <si>
    <t>План за розписом на 2017 рік</t>
  </si>
  <si>
    <t xml:space="preserve">Фактичні надходження станом на 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</si>
  <si>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</si>
  <si>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</si>
  <si>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</si>
  <si>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</si>
  <si>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</si>
  <si>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</si>
  <si>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</si>
  <si>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</si>
  <si>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</si>
  <si>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</si>
  <si>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</si>
  <si>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</si>
  <si>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</si>
  <si>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</si>
  <si>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</si>
  <si>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</si>
  <si>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</si>
  <si>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</si>
  <si>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</si>
  <si>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</si>
  <si>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</si>
  <si>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</si>
  <si>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</si>
  <si>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</si>
  <si>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</si>
  <si>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</si>
  <si>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</si>
  <si>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</si>
  <si>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</si>
  <si>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</si>
  <si>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</si>
  <si>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</si>
  <si>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</si>
  <si>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</si>
  <si>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</si>
  <si>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</si>
  <si>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</si>
  <si>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</si>
  <si>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</si>
  <si>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</si>
  <si>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</si>
  <si>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</si>
  <si>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</si>
  <si>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</si>
  <si>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</si>
  <si>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</si>
  <si>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</si>
  <si>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</si>
  <si>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</si>
  <si>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</si>
  <si>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</si>
  <si>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</si>
  <si>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</si>
  <si>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</si>
  <si>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</si>
  <si>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</si>
  <si>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</si>
  <si>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</si>
  <si>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</si>
  <si>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</si>
  <si>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</si>
  <si>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</si>
  <si>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</si>
  <si>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</si>
  <si>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</si>
  <si>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</si>
  <si>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</si>
  <si>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</si>
  <si>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</si>
  <si>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</si>
  <si>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</si>
  <si>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</si>
  <si>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</si>
  <si>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</si>
  <si>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</si>
  <si>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</si>
  <si>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</si>
  <si>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</si>
  <si>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</si>
  <si>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</si>
  <si>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</si>
  <si>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</si>
  <si>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</si>
  <si>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</si>
  <si>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</si>
  <si>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</si>
  <si>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</si>
  <si>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</si>
  <si>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</si>
  <si>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</si>
  <si>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</si>
  <si>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</si>
  <si>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</si>
  <si>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</si>
  <si>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</si>
  <si>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</si>
  <si>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</si>
  <si>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</si>
  <si>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</si>
  <si>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</si>
  <si>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</si>
  <si>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</si>
  <si>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</si>
  <si>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</si>
  <si>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</si>
  <si>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</si>
  <si>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</si>
  <si>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</si>
  <si>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</si>
  <si>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</si>
  <si>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</si>
  <si>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</si>
  <si>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</si>
  <si>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</si>
  <si>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</si>
  <si>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</si>
  <si>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</si>
  <si>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</si>
  <si>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</si>
  <si>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</si>
  <si>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</si>
  <si>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</si>
  <si>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</si>
  <si>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</si>
  <si>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</si>
  <si>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</si>
  <si>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</si>
  <si>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</si>
  <si>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</si>
  <si>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</si>
  <si>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</si>
  <si>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</si>
  <si>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</si>
  <si>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</si>
  <si>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</si>
  <si>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</si>
  <si>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</si>
  <si>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</si>
  <si>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</si>
  <si>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</si>
  <si>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</si>
  <si>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</si>
  <si>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</si>
  <si>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</si>
  <si>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</si>
  <si>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</si>
  <si>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</si>
  <si>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</si>
  <si>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</si>
  <si>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</si>
  <si>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</si>
  <si>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</si>
  <si>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</si>
  <si>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</si>
  <si>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</si>
  <si>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</si>
  <si>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</si>
  <si>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</si>
  <si>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</si>
  <si>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>План на січень-липень 2017 року</t>
  </si>
  <si>
    <t>% виконання до плану січня-липень 2017 року</t>
  </si>
  <si>
    <t>Відхилення факту від плану січня-липня 2017 року</t>
  </si>
  <si>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28 липня 2017 року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</si>
</sst>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64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64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64" fontId="6" fillId="0" borderId="10" xfId="53" applyNumberFormat="1" applyFont="1" applyBorder="1" applyAlignment="1" applyProtection="1">
      <alignment wrapText="1"/>
      <protection/>
    </xf>
    <xf numFmtId="165" fontId="6" fillId="0" borderId="10" xfId="53" applyNumberFormat="1" applyFont="1" applyBorder="1" applyAlignment="1" applyProtection="1">
      <alignment wrapText="1"/>
      <protection locked="0"/>
    </xf>
    <xf numFmtId="166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64" fontId="9" fillId="5" borderId="10" xfId="54" applyNumberFormat="1" applyFont="1" applyFill="1" applyBorder="1" applyAlignment="1" applyProtection="1">
      <alignment horizontal="left" vertical="center" wrapText="1"/>
      <protection/>
    </xf>
    <xf numFmtId="164" fontId="11" fillId="5" borderId="10" xfId="54" applyNumberFormat="1" applyFont="1" applyFill="1" applyBorder="1" applyAlignment="1" applyProtection="1">
      <alignment horizontal="right" vertical="center" wrapText="1"/>
      <protection/>
    </xf>
    <xf numFmtId="164" fontId="11" fillId="5" borderId="10" xfId="53" applyNumberFormat="1" applyFont="1" applyFill="1" applyBorder="1" applyAlignment="1" applyProtection="1">
      <alignment wrapText="1"/>
      <protection/>
    </xf>
    <xf numFmtId="166" fontId="11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64" fontId="9" fillId="0" borderId="10" xfId="54" applyNumberFormat="1" applyFont="1" applyBorder="1" applyAlignment="1" applyProtection="1">
      <alignment horizontal="left" vertical="center" wrapText="1"/>
      <protection/>
    </xf>
    <xf numFmtId="164" fontId="11" fillId="0" borderId="10" xfId="53" applyNumberFormat="1" applyFont="1" applyBorder="1" applyAlignment="1" applyProtection="1">
      <alignment wrapText="1"/>
      <protection/>
    </xf>
    <xf numFmtId="166" fontId="11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64" fontId="6" fillId="0" borderId="10" xfId="54" applyNumberFormat="1" applyFont="1" applyBorder="1" applyAlignment="1" applyProtection="1">
      <alignment horizontal="left" vertical="center" wrapText="1"/>
      <protection/>
    </xf>
    <xf numFmtId="164" fontId="13" fillId="0" borderId="10" xfId="53" applyNumberFormat="1" applyFont="1" applyBorder="1" applyAlignment="1" applyProtection="1">
      <alignment wrapText="1"/>
      <protection/>
    </xf>
    <xf numFmtId="166" fontId="13" fillId="0" borderId="10" xfId="53" applyNumberFormat="1" applyFont="1" applyBorder="1" applyAlignment="1" applyProtection="1">
      <alignment wrapText="1"/>
      <protection/>
    </xf>
    <xf numFmtId="3" fontId="14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5" fillId="0" borderId="0" xfId="0" applyFont="1" applyAlignment="1">
      <alignment/>
    </xf>
    <xf numFmtId="164" fontId="11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4" fillId="0" borderId="10" xfId="54" applyNumberFormat="1" applyFont="1" applyBorder="1" applyAlignment="1" applyProtection="1">
      <alignment horizontal="center" vertical="center"/>
      <protection/>
    </xf>
    <xf numFmtId="164" fontId="14" fillId="0" borderId="10" xfId="54" applyNumberFormat="1" applyFont="1" applyBorder="1" applyAlignment="1" applyProtection="1">
      <alignment horizontal="left" vertical="center" wrapText="1"/>
      <protection/>
    </xf>
    <xf numFmtId="164" fontId="16" fillId="0" borderId="10" xfId="53" applyNumberFormat="1" applyFont="1" applyFill="1" applyBorder="1" applyAlignment="1" applyProtection="1">
      <alignment wrapText="1"/>
      <protection/>
    </xf>
    <xf numFmtId="3" fontId="14" fillId="0" borderId="10" xfId="53" applyNumberFormat="1" applyFont="1" applyFill="1" applyBorder="1" applyAlignment="1" applyProtection="1">
      <alignment wrapText="1"/>
      <protection/>
    </xf>
    <xf numFmtId="3" fontId="14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7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64" fontId="16" fillId="0" borderId="10" xfId="53" applyNumberFormat="1" applyFont="1" applyBorder="1" applyAlignment="1" applyProtection="1">
      <alignment wrapText="1"/>
      <protection/>
    </xf>
    <xf numFmtId="3" fontId="17" fillId="0" borderId="0" xfId="53" applyNumberFormat="1" applyFont="1" applyFill="1" applyBorder="1" applyProtection="1">
      <alignment/>
      <protection/>
    </xf>
    <xf numFmtId="0" fontId="17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64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3" fontId="14" fillId="0" borderId="10" xfId="53" applyNumberFormat="1" applyFont="1" applyBorder="1" applyAlignment="1" applyProtection="1">
      <alignment wrapText="1"/>
      <protection/>
    </xf>
    <xf numFmtId="0" fontId="14" fillId="0" borderId="0" xfId="0" applyFont="1" applyAlignment="1">
      <alignment/>
    </xf>
    <xf numFmtId="164" fontId="13" fillId="0" borderId="10" xfId="53" applyNumberFormat="1" applyFont="1" applyFill="1" applyBorder="1" applyAlignment="1" applyProtection="1">
      <alignment wrapText="1"/>
      <protection/>
    </xf>
    <xf numFmtId="49" fontId="18" fillId="0" borderId="10" xfId="0" applyNumberFormat="1" applyFont="1" applyBorder="1" applyAlignment="1">
      <alignment horizontal="left" wrapText="1"/>
    </xf>
    <xf numFmtId="166" fontId="16" fillId="0" borderId="10" xfId="53" applyNumberFormat="1" applyFont="1" applyBorder="1" applyAlignment="1" applyProtection="1">
      <alignment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164" fontId="19" fillId="0" borderId="10" xfId="53" applyNumberFormat="1" applyFont="1" applyBorder="1" applyAlignment="1" applyProtection="1">
      <alignment wrapText="1"/>
      <protection/>
    </xf>
    <xf numFmtId="166" fontId="13" fillId="5" borderId="10" xfId="53" applyNumberFormat="1" applyFont="1" applyFill="1" applyBorder="1" applyAlignment="1" applyProtection="1">
      <alignment wrapText="1"/>
      <protection/>
    </xf>
    <xf numFmtId="164" fontId="13" fillId="5" borderId="10" xfId="53" applyNumberFormat="1" applyFont="1" applyFill="1" applyBorder="1" applyAlignment="1" applyProtection="1">
      <alignment wrapText="1"/>
      <protection/>
    </xf>
    <xf numFmtId="164" fontId="9" fillId="34" borderId="10" xfId="54" applyNumberFormat="1" applyFont="1" applyFill="1" applyBorder="1" applyAlignment="1" applyProtection="1">
      <alignment horizontal="left" vertical="center" wrapText="1"/>
      <protection/>
    </xf>
    <xf numFmtId="164" fontId="11" fillId="34" borderId="10" xfId="53" applyNumberFormat="1" applyFont="1" applyFill="1" applyBorder="1" applyAlignment="1" applyProtection="1">
      <alignment wrapText="1"/>
      <protection/>
    </xf>
    <xf numFmtId="164" fontId="6" fillId="34" borderId="10" xfId="54" applyNumberFormat="1" applyFont="1" applyFill="1" applyBorder="1" applyAlignment="1" applyProtection="1">
      <alignment horizontal="left" vertical="center" wrapText="1"/>
      <protection/>
    </xf>
    <xf numFmtId="164" fontId="14" fillId="34" borderId="10" xfId="54" applyNumberFormat="1" applyFont="1" applyFill="1" applyBorder="1" applyAlignment="1" applyProtection="1">
      <alignment horizontal="left" vertical="center" wrapText="1"/>
      <protection/>
    </xf>
    <xf numFmtId="164" fontId="16" fillId="34" borderId="10" xfId="53" applyNumberFormat="1" applyFont="1" applyFill="1" applyBorder="1" applyAlignment="1" applyProtection="1">
      <alignment wrapText="1"/>
      <protection/>
    </xf>
    <xf numFmtId="3" fontId="14" fillId="34" borderId="10" xfId="53" applyNumberFormat="1" applyFont="1" applyFill="1" applyBorder="1" applyAlignment="1" applyProtection="1">
      <alignment wrapText="1"/>
      <protection/>
    </xf>
    <xf numFmtId="164" fontId="19" fillId="34" borderId="10" xfId="53" applyNumberFormat="1" applyFont="1" applyFill="1" applyBorder="1" applyAlignment="1" applyProtection="1">
      <alignment wrapText="1"/>
      <protection/>
    </xf>
    <xf numFmtId="3" fontId="14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4" fillId="0" borderId="0" xfId="0" applyFont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0" fontId="14" fillId="0" borderId="11" xfId="0" applyFont="1" applyFill="1" applyBorder="1" applyAlignment="1">
      <alignment horizontal="center" vertical="center" wrapText="1"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64" fontId="9" fillId="36" borderId="10" xfId="54" applyNumberFormat="1" applyFont="1" applyFill="1" applyBorder="1" applyAlignment="1" applyProtection="1">
      <alignment horizontal="left" vertical="center" wrapText="1"/>
      <protection/>
    </xf>
    <xf numFmtId="164" fontId="11" fillId="36" borderId="10" xfId="53" applyNumberFormat="1" applyFont="1" applyFill="1" applyBorder="1" applyAlignment="1" applyProtection="1">
      <alignment wrapText="1"/>
      <protection/>
    </xf>
    <xf numFmtId="166" fontId="11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66" fontId="6" fillId="0" borderId="0" xfId="53" applyNumberFormat="1" applyFont="1" applyAlignment="1" applyProtection="1">
      <alignment horizontal="left"/>
      <protection/>
    </xf>
    <xf numFmtId="164" fontId="6" fillId="0" borderId="0" xfId="53" applyNumberFormat="1" applyFont="1" applyProtection="1">
      <alignment/>
      <protection/>
    </xf>
    <xf numFmtId="165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9" fillId="0" borderId="12" xfId="53" applyNumberFormat="1" applyFont="1" applyBorder="1" applyAlignment="1" applyProtection="1">
      <alignment horizontal="center" wrapText="1"/>
      <protection/>
    </xf>
    <xf numFmtId="164" fontId="9" fillId="0" borderId="13" xfId="53" applyNumberFormat="1" applyFont="1" applyBorder="1" applyAlignment="1" applyProtection="1">
      <alignment horizontal="center" wrapText="1"/>
      <protection/>
    </xf>
    <xf numFmtId="164" fontId="9" fillId="0" borderId="14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  <xf numFmtId="3" fontId="9" fillId="0" borderId="14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6"/>
  <sheetViews>
    <sheetView tabSelected="1" view="pageBreakPreview" zoomScale="95" zoomScaleNormal="70" zoomScaleSheetLayoutView="9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8" sqref="E108"/>
    </sheetView>
  </sheetViews>
  <sheetFormatPr defaultColWidth="9.125" defaultRowHeight="12.75"/>
  <cols>
    <col min="1" max="1" width="15.375" style="7" customWidth="1"/>
    <col min="2" max="2" width="37.00390625" style="105" customWidth="1"/>
    <col min="3" max="3" width="18.75390625" style="105" customWidth="1"/>
    <col min="4" max="4" width="18.375" style="106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50390625" style="7" hidden="1" customWidth="1"/>
    <col min="13" max="13" width="16.125" style="7" hidden="1" customWidth="1"/>
    <col min="14" max="23" width="0" style="7" hidden="1" customWidth="1"/>
    <col min="24" max="24" width="13.5039062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2.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7" t="s">
        <v>166</v>
      </c>
      <c r="B2" s="107"/>
      <c r="C2" s="107"/>
      <c r="D2" s="107"/>
      <c r="E2" s="107"/>
      <c r="F2" s="107"/>
      <c r="G2" s="107"/>
      <c r="H2" s="107"/>
      <c r="I2" s="10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1">
      <c r="A3" s="107"/>
      <c r="B3" s="107"/>
      <c r="C3" s="107"/>
      <c r="D3" s="107"/>
      <c r="E3" s="107"/>
      <c r="F3" s="107"/>
      <c r="G3" s="107"/>
      <c r="H3" s="107"/>
      <c r="I3" s="10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8" t="s">
        <v>0</v>
      </c>
      <c r="B5" s="111" t="s">
        <v>1</v>
      </c>
      <c r="C5" s="111" t="s">
        <v>2</v>
      </c>
      <c r="D5" s="116" t="s">
        <v>163</v>
      </c>
      <c r="E5" s="111" t="s">
        <v>3</v>
      </c>
      <c r="F5" s="119" t="s">
        <v>164</v>
      </c>
      <c r="G5" s="111" t="s">
        <v>165</v>
      </c>
      <c r="H5" s="119" t="s">
        <v>4</v>
      </c>
      <c r="I5" s="119" t="s">
        <v>5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9"/>
      <c r="B6" s="112"/>
      <c r="C6" s="114"/>
      <c r="D6" s="117"/>
      <c r="E6" s="114"/>
      <c r="F6" s="120"/>
      <c r="G6" s="112"/>
      <c r="H6" s="120"/>
      <c r="I6" s="12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">
      <c r="A7" s="110"/>
      <c r="B7" s="113"/>
      <c r="C7" s="115"/>
      <c r="D7" s="118"/>
      <c r="E7" s="18">
        <v>42944</v>
      </c>
      <c r="F7" s="121"/>
      <c r="G7" s="113"/>
      <c r="H7" s="121"/>
      <c r="I7" s="12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15">
      <c r="A9" s="24"/>
      <c r="B9" s="25" t="s">
        <v>6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17.25">
      <c r="A10" s="29">
        <v>10000000</v>
      </c>
      <c r="B10" s="30" t="s">
        <v>7</v>
      </c>
      <c r="C10" s="31">
        <v>3116259</v>
      </c>
      <c r="D10" s="32">
        <f>D11+D29+D40+D42</f>
        <v>1562886.1</v>
      </c>
      <c r="E10" s="32">
        <f>E11+E29+E40+E42+0.00316</f>
        <v>1706165.41966</v>
      </c>
      <c r="F10" s="32">
        <f>E10/D10*100</f>
        <v>109.16761110486553</v>
      </c>
      <c r="G10" s="32">
        <f>E10-D10</f>
        <v>143279.3196599998</v>
      </c>
      <c r="H10" s="33">
        <f>E10/C10*100</f>
        <v>54.75043697138139</v>
      </c>
      <c r="I10" s="32">
        <f>E10-C10</f>
        <v>-1410093.58034</v>
      </c>
      <c r="J10" s="34" t="e">
        <f>J11+J29+J40+J42+#REF!</f>
        <v>#REF!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17" customFormat="1" ht="51.75" customHeight="1">
      <c r="A11" s="36">
        <v>11000000</v>
      </c>
      <c r="B11" s="37" t="s">
        <v>8</v>
      </c>
      <c r="C11" s="38">
        <v>1724986.1</v>
      </c>
      <c r="D11" s="38">
        <f>D12+D18</f>
        <v>890413.7</v>
      </c>
      <c r="E11" s="38">
        <f>E12+E18</f>
        <v>951591.7539099999</v>
      </c>
      <c r="F11" s="38">
        <f>E11/D11*100</f>
        <v>106.87074490318376</v>
      </c>
      <c r="G11" s="38">
        <f>E11-D11</f>
        <v>61178.0539099999</v>
      </c>
      <c r="H11" s="39">
        <f>E11/C11*100</f>
        <v>55.165183876554124</v>
      </c>
      <c r="I11" s="38">
        <f>E11-C11</f>
        <v>-773394.3460900002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40" customFormat="1" ht="32.25" customHeight="1">
      <c r="A12" s="36">
        <v>11010000</v>
      </c>
      <c r="B12" s="37" t="s">
        <v>9</v>
      </c>
      <c r="C12" s="38">
        <v>1392234</v>
      </c>
      <c r="D12" s="38">
        <f>D13+D14+D15+D16+D17</f>
        <v>718625.5</v>
      </c>
      <c r="E12" s="38">
        <f>E13+E14+E15+E16+E17</f>
        <v>829038.5000499999</v>
      </c>
      <c r="F12" s="38">
        <f aca="true" t="shared" si="0" ref="F12:F77">E12/D12*100</f>
        <v>115.3644700960375</v>
      </c>
      <c r="G12" s="38">
        <f aca="true" t="shared" si="1" ref="G12:G79">E12-D12</f>
        <v>110413.00004999992</v>
      </c>
      <c r="H12" s="39">
        <f aca="true" t="shared" si="2" ref="H12:H96">E12/C12*100</f>
        <v>59.547353393897865</v>
      </c>
      <c r="I12" s="38">
        <f aca="true" t="shared" si="3" ref="I12:I96">E12-C12</f>
        <v>-563195.4999500001</v>
      </c>
      <c r="J12" s="35">
        <v>692931700</v>
      </c>
      <c r="K12" s="35">
        <v>69845600</v>
      </c>
      <c r="L12" s="35">
        <v>692722600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47" customFormat="1" ht="72.75" customHeight="1">
      <c r="A13" s="41" t="s">
        <v>10</v>
      </c>
      <c r="B13" s="42" t="s">
        <v>11</v>
      </c>
      <c r="C13" s="38">
        <v>1259334</v>
      </c>
      <c r="D13" s="43">
        <v>668325.5</v>
      </c>
      <c r="E13" s="43">
        <f>1842640.27867-1105584.1672</f>
        <v>737056.1114699999</v>
      </c>
      <c r="F13" s="43">
        <f t="shared" si="0"/>
        <v>110.28400255115207</v>
      </c>
      <c r="G13" s="43">
        <f t="shared" si="1"/>
        <v>68730.61146999989</v>
      </c>
      <c r="H13" s="44">
        <f t="shared" si="2"/>
        <v>58.52745272262957</v>
      </c>
      <c r="I13" s="43">
        <f t="shared" si="3"/>
        <v>-522277.8885300001</v>
      </c>
      <c r="J13" s="45">
        <v>638851977</v>
      </c>
      <c r="K13" s="46">
        <v>62886823</v>
      </c>
      <c r="L13" s="45" t="e">
        <v>#REF!</v>
      </c>
      <c r="M13" s="45" t="e">
        <v>#REF!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s="23" customFormat="1" ht="115.5" customHeight="1">
      <c r="A14" s="41" t="s">
        <v>12</v>
      </c>
      <c r="B14" s="42" t="s">
        <v>13</v>
      </c>
      <c r="C14" s="38">
        <v>10500</v>
      </c>
      <c r="D14" s="43">
        <v>4280</v>
      </c>
      <c r="E14" s="43">
        <f>17275.47268-10365.28356</f>
        <v>6910.189119999999</v>
      </c>
      <c r="F14" s="43">
        <f t="shared" si="0"/>
        <v>161.4530168224299</v>
      </c>
      <c r="G14" s="43">
        <f t="shared" si="1"/>
        <v>2630.189119999999</v>
      </c>
      <c r="H14" s="44">
        <f t="shared" si="2"/>
        <v>65.81132495238094</v>
      </c>
      <c r="I14" s="43">
        <f t="shared" si="3"/>
        <v>-3589.810880000001</v>
      </c>
      <c r="J14" s="46">
        <v>4297156</v>
      </c>
      <c r="K14" s="46">
        <v>10352844</v>
      </c>
      <c r="L14" s="46" t="e">
        <v>#REF!</v>
      </c>
      <c r="M14" s="46" t="e">
        <v>#REF!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23" customFormat="1" ht="62.25">
      <c r="A15" s="41" t="s">
        <v>14</v>
      </c>
      <c r="B15" s="42" t="s">
        <v>15</v>
      </c>
      <c r="C15" s="38">
        <v>69900</v>
      </c>
      <c r="D15" s="43">
        <v>29550</v>
      </c>
      <c r="E15" s="43">
        <f>132452.94674-79471.76808</f>
        <v>52981.17866000002</v>
      </c>
      <c r="F15" s="43">
        <f t="shared" si="0"/>
        <v>179.29332879864643</v>
      </c>
      <c r="G15" s="43">
        <f t="shared" si="1"/>
        <v>23431.17866000002</v>
      </c>
      <c r="H15" s="44">
        <f t="shared" si="2"/>
        <v>75.79567762517885</v>
      </c>
      <c r="I15" s="43">
        <f t="shared" si="3"/>
        <v>-16918.82133999998</v>
      </c>
      <c r="J15" s="46">
        <v>209100</v>
      </c>
      <c r="K15" s="46">
        <v>19524900</v>
      </c>
      <c r="L15" s="46" t="e">
        <v>#REF!</v>
      </c>
      <c r="M15" s="46" t="e">
        <v>#REF!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s="23" customFormat="1" ht="62.25">
      <c r="A16" s="41" t="s">
        <v>16</v>
      </c>
      <c r="B16" s="42" t="s">
        <v>17</v>
      </c>
      <c r="C16" s="38">
        <v>52500</v>
      </c>
      <c r="D16" s="43">
        <v>16470</v>
      </c>
      <c r="E16" s="43">
        <f>80225.94703-48135.56828</f>
        <v>32090.378749999996</v>
      </c>
      <c r="F16" s="43">
        <f t="shared" si="0"/>
        <v>194.8414010321797</v>
      </c>
      <c r="G16" s="43">
        <f t="shared" si="1"/>
        <v>15620.378749999996</v>
      </c>
      <c r="H16" s="44">
        <f t="shared" si="2"/>
        <v>61.12453095238094</v>
      </c>
      <c r="I16" s="43">
        <f t="shared" si="3"/>
        <v>-20409.621250000004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s="23" customFormat="1" ht="108.75">
      <c r="A17" s="41" t="s">
        <v>18</v>
      </c>
      <c r="B17" s="42" t="s">
        <v>19</v>
      </c>
      <c r="C17" s="38">
        <v>0</v>
      </c>
      <c r="D17" s="43">
        <v>0</v>
      </c>
      <c r="E17" s="43">
        <f>1.60512-0.96307</f>
        <v>0.6420500000000001</v>
      </c>
      <c r="F17" s="43">
        <v>0</v>
      </c>
      <c r="G17" s="43">
        <f t="shared" si="1"/>
        <v>0.6420500000000001</v>
      </c>
      <c r="H17" s="44">
        <v>0</v>
      </c>
      <c r="I17" s="43">
        <f t="shared" si="3"/>
        <v>0.6420500000000001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40" customFormat="1" ht="40.5" customHeight="1">
      <c r="A18" s="36">
        <v>11020000</v>
      </c>
      <c r="B18" s="37" t="s">
        <v>20</v>
      </c>
      <c r="C18" s="38">
        <v>332752.1</v>
      </c>
      <c r="D18" s="48">
        <f>SUM(D19:D28)</f>
        <v>171788.2</v>
      </c>
      <c r="E18" s="48">
        <f>E19+E20+E21+E22+E23+E24+E25+E26+E27+E28</f>
        <v>122553.25385999998</v>
      </c>
      <c r="F18" s="38">
        <f t="shared" si="0"/>
        <v>71.33973920211048</v>
      </c>
      <c r="G18" s="38">
        <f t="shared" si="1"/>
        <v>-49234.94614000003</v>
      </c>
      <c r="H18" s="44">
        <f t="shared" si="2"/>
        <v>36.830196972460875</v>
      </c>
      <c r="I18" s="43">
        <f t="shared" si="3"/>
        <v>-210198.84613999998</v>
      </c>
      <c r="J18" s="49" t="e">
        <f>J19+#REF!</f>
        <v>#REF!</v>
      </c>
      <c r="K18" s="49" t="e">
        <f>K19+#REF!</f>
        <v>#REF!</v>
      </c>
      <c r="L18" s="49" t="e">
        <f>L19+#REF!</f>
        <v>#REF!</v>
      </c>
      <c r="M18" s="49" t="e">
        <f>M19+#REF!</f>
        <v>#REF!</v>
      </c>
      <c r="N18" s="49" t="e">
        <f>N19+#REF!</f>
        <v>#REF!</v>
      </c>
      <c r="O18" s="49" t="e">
        <f>O19+#REF!</f>
        <v>#REF!</v>
      </c>
      <c r="P18" s="49" t="e">
        <f>P19+#REF!</f>
        <v>#REF!</v>
      </c>
      <c r="Q18" s="49" t="e">
        <f>Q19+#REF!</f>
        <v>#REF!</v>
      </c>
      <c r="R18" s="49" t="e">
        <f>R19+#REF!</f>
        <v>#REF!</v>
      </c>
      <c r="S18" s="49" t="e">
        <f>S19+#REF!</f>
        <v>#REF!</v>
      </c>
      <c r="T18" s="49" t="e">
        <f>T19+#REF!</f>
        <v>#REF!</v>
      </c>
      <c r="U18" s="49" t="e">
        <f>U19+#REF!</f>
        <v>#REF!</v>
      </c>
      <c r="V18" s="49" t="e">
        <f>V19+#REF!</f>
        <v>#REF!</v>
      </c>
      <c r="W18" s="49" t="e">
        <f>W19+#REF!</f>
        <v>#REF!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23" customFormat="1" ht="46.5">
      <c r="A19" s="41">
        <v>11020200</v>
      </c>
      <c r="B19" s="42" t="s">
        <v>21</v>
      </c>
      <c r="C19" s="38">
        <v>2156</v>
      </c>
      <c r="D19" s="43">
        <v>539</v>
      </c>
      <c r="E19" s="43">
        <v>1142.56963</v>
      </c>
      <c r="F19" s="43">
        <f t="shared" si="0"/>
        <v>211.97952319109464</v>
      </c>
      <c r="G19" s="43">
        <f t="shared" si="1"/>
        <v>603.56963</v>
      </c>
      <c r="H19" s="44">
        <f t="shared" si="2"/>
        <v>52.99488079777366</v>
      </c>
      <c r="I19" s="43">
        <f t="shared" si="3"/>
        <v>-1013.43037</v>
      </c>
      <c r="J19" s="46">
        <v>4285100</v>
      </c>
      <c r="K19" s="46" t="e">
        <f>#REF!-J19</f>
        <v>#REF!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23" customFormat="1" ht="46.5">
      <c r="A20" s="41" t="s">
        <v>22</v>
      </c>
      <c r="B20" s="42" t="s">
        <v>21</v>
      </c>
      <c r="C20" s="38">
        <v>0</v>
      </c>
      <c r="D20" s="43">
        <v>0</v>
      </c>
      <c r="E20" s="43">
        <v>256.75864</v>
      </c>
      <c r="F20" s="43">
        <v>0</v>
      </c>
      <c r="G20" s="43">
        <f t="shared" si="1"/>
        <v>256.75864</v>
      </c>
      <c r="H20" s="44">
        <v>0</v>
      </c>
      <c r="I20" s="43">
        <f>E20-C20</f>
        <v>256.75864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23" customFormat="1" ht="46.5">
      <c r="A21" s="41" t="s">
        <v>23</v>
      </c>
      <c r="B21" s="42" t="s">
        <v>24</v>
      </c>
      <c r="C21" s="38">
        <v>215440</v>
      </c>
      <c r="D21" s="43">
        <v>117070</v>
      </c>
      <c r="E21" s="43">
        <f>694600.53747-625140.4837</f>
        <v>69460.05377</v>
      </c>
      <c r="F21" s="43">
        <f t="shared" si="0"/>
        <v>59.3320695054241</v>
      </c>
      <c r="G21" s="43">
        <f t="shared" si="1"/>
        <v>-47609.94623</v>
      </c>
      <c r="H21" s="44">
        <f t="shared" si="2"/>
        <v>32.24102013089491</v>
      </c>
      <c r="I21" s="43">
        <f t="shared" si="3"/>
        <v>-145979.94623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23" customFormat="1" ht="36.75" customHeight="1">
      <c r="A22" s="41" t="s">
        <v>25</v>
      </c>
      <c r="B22" s="42" t="s">
        <v>26</v>
      </c>
      <c r="C22" s="38">
        <v>20000</v>
      </c>
      <c r="D22" s="43">
        <v>6660</v>
      </c>
      <c r="E22" s="43">
        <f>79139.1447-71225.23012</f>
        <v>7913.9145800000115</v>
      </c>
      <c r="F22" s="43">
        <f t="shared" si="0"/>
        <v>118.82754624624643</v>
      </c>
      <c r="G22" s="43">
        <f t="shared" si="1"/>
        <v>1253.9145800000115</v>
      </c>
      <c r="H22" s="44">
        <f t="shared" si="2"/>
        <v>39.569572900000054</v>
      </c>
      <c r="I22" s="43">
        <f t="shared" si="3"/>
        <v>-12086.085419999989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23" customFormat="1" ht="73.5" customHeight="1">
      <c r="A23" s="41" t="s">
        <v>27</v>
      </c>
      <c r="B23" s="42" t="s">
        <v>28</v>
      </c>
      <c r="C23" s="38">
        <v>6400</v>
      </c>
      <c r="D23" s="43">
        <v>2400</v>
      </c>
      <c r="E23" s="43">
        <f>1165.89057-1049.30151</f>
        <v>116.58906000000002</v>
      </c>
      <c r="F23" s="43">
        <v>0</v>
      </c>
      <c r="G23" s="43">
        <f t="shared" si="1"/>
        <v>-2283.4109399999998</v>
      </c>
      <c r="H23" s="44">
        <f t="shared" si="2"/>
        <v>1.8217040625000003</v>
      </c>
      <c r="I23" s="43">
        <f t="shared" si="3"/>
        <v>-6283.41094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s="23" customFormat="1" ht="71.25" customHeight="1">
      <c r="A24" s="41" t="s">
        <v>29</v>
      </c>
      <c r="B24" s="42" t="s">
        <v>30</v>
      </c>
      <c r="C24" s="38">
        <v>12100</v>
      </c>
      <c r="D24" s="43">
        <v>5145</v>
      </c>
      <c r="E24" s="43">
        <f>56217.78186-50596.00369</f>
        <v>5621.778170000005</v>
      </c>
      <c r="F24" s="43">
        <f t="shared" si="0"/>
        <v>109.26682546161331</v>
      </c>
      <c r="G24" s="43">
        <f t="shared" si="1"/>
        <v>476.77817000000505</v>
      </c>
      <c r="H24" s="44">
        <f t="shared" si="2"/>
        <v>46.46097661157029</v>
      </c>
      <c r="I24" s="43">
        <f t="shared" si="3"/>
        <v>-6478.221829999995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s="23" customFormat="1" ht="62.25">
      <c r="A25" s="41" t="s">
        <v>31</v>
      </c>
      <c r="B25" s="42" t="s">
        <v>32</v>
      </c>
      <c r="C25" s="38">
        <v>15500</v>
      </c>
      <c r="D25" s="43">
        <v>8</v>
      </c>
      <c r="E25" s="43">
        <f>984.06951-885.66255</f>
        <v>98.40696000000003</v>
      </c>
      <c r="F25" s="43">
        <f t="shared" si="0"/>
        <v>1230.0870000000004</v>
      </c>
      <c r="G25" s="43">
        <f t="shared" si="1"/>
        <v>90.40696000000003</v>
      </c>
      <c r="H25" s="44">
        <f t="shared" si="2"/>
        <v>0.6348836129032259</v>
      </c>
      <c r="I25" s="43">
        <f t="shared" si="3"/>
        <v>-15401.59304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s="23" customFormat="1" ht="33.75" customHeight="1">
      <c r="A26" s="41" t="s">
        <v>33</v>
      </c>
      <c r="B26" s="42" t="s">
        <v>34</v>
      </c>
      <c r="C26" s="38">
        <v>73100</v>
      </c>
      <c r="D26" s="43">
        <v>38020</v>
      </c>
      <c r="E26" s="43">
        <f>364013.07709-327611.76934</f>
        <v>36401.30774999998</v>
      </c>
      <c r="F26" s="43">
        <f t="shared" si="0"/>
        <v>95.74252432930031</v>
      </c>
      <c r="G26" s="43">
        <f t="shared" si="1"/>
        <v>-1618.6922500000219</v>
      </c>
      <c r="H26" s="44">
        <f t="shared" si="2"/>
        <v>49.79659062927493</v>
      </c>
      <c r="I26" s="43">
        <f t="shared" si="3"/>
        <v>-36698.69225000002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23" customFormat="1" ht="25.5" customHeight="1">
      <c r="A27" s="41" t="s">
        <v>35</v>
      </c>
      <c r="B27" s="42" t="s">
        <v>36</v>
      </c>
      <c r="C27" s="38">
        <v>0.6</v>
      </c>
      <c r="D27" s="43">
        <v>0</v>
      </c>
      <c r="E27" s="43">
        <f>13.536-12.1824</f>
        <v>1.3536000000000001</v>
      </c>
      <c r="F27" s="43">
        <v>0</v>
      </c>
      <c r="G27" s="43">
        <f t="shared" si="1"/>
        <v>1.3536000000000001</v>
      </c>
      <c r="H27" s="44">
        <f t="shared" si="2"/>
        <v>225.60000000000002</v>
      </c>
      <c r="I27" s="43">
        <f t="shared" si="3"/>
        <v>0.7536000000000002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23" customFormat="1" ht="84" customHeight="1">
      <c r="A28" s="41" t="s">
        <v>37</v>
      </c>
      <c r="B28" s="50" t="s">
        <v>38</v>
      </c>
      <c r="C28" s="38">
        <v>3540</v>
      </c>
      <c r="D28" s="43">
        <v>1946.2</v>
      </c>
      <c r="E28" s="43">
        <f>15405.21692-13864.69522</f>
        <v>1540.5217000000011</v>
      </c>
      <c r="F28" s="43">
        <f t="shared" si="0"/>
        <v>79.15536429966093</v>
      </c>
      <c r="G28" s="43">
        <f t="shared" si="1"/>
        <v>-405.6782999999989</v>
      </c>
      <c r="H28" s="44">
        <f t="shared" si="2"/>
        <v>43.517562146892686</v>
      </c>
      <c r="I28" s="43">
        <f t="shared" si="3"/>
        <v>-1999.4782999999989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17" customFormat="1" ht="46.5">
      <c r="A29" s="36">
        <v>13000000</v>
      </c>
      <c r="B29" s="37" t="s">
        <v>39</v>
      </c>
      <c r="C29" s="38">
        <v>18454.4</v>
      </c>
      <c r="D29" s="48">
        <f>D31+D36+D39+D30</f>
        <v>6568.6</v>
      </c>
      <c r="E29" s="48">
        <f>E31+E36+E39+E30</f>
        <v>8728.80792</v>
      </c>
      <c r="F29" s="38">
        <f t="shared" si="0"/>
        <v>132.8868848765338</v>
      </c>
      <c r="G29" s="38">
        <f t="shared" si="1"/>
        <v>2160.207919999999</v>
      </c>
      <c r="H29" s="39">
        <f t="shared" si="2"/>
        <v>47.29933197503034</v>
      </c>
      <c r="I29" s="38">
        <f t="shared" si="3"/>
        <v>-9725.592080000002</v>
      </c>
      <c r="J29" s="49">
        <f aca="true" t="shared" si="4" ref="J29:W29">J31+J36+J39</f>
        <v>7978800</v>
      </c>
      <c r="K29" s="49" t="e">
        <f t="shared" si="4"/>
        <v>#REF!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17" customFormat="1" ht="30.75">
      <c r="A30" s="36" t="s">
        <v>40</v>
      </c>
      <c r="B30" s="37" t="s">
        <v>41</v>
      </c>
      <c r="C30" s="38">
        <v>0</v>
      </c>
      <c r="D30" s="48">
        <v>0</v>
      </c>
      <c r="E30" s="48">
        <v>34.5186</v>
      </c>
      <c r="F30" s="38">
        <v>0</v>
      </c>
      <c r="G30" s="38">
        <f t="shared" si="1"/>
        <v>34.5186</v>
      </c>
      <c r="H30" s="39">
        <v>0</v>
      </c>
      <c r="I30" s="38">
        <v>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47" customFormat="1" ht="32.25">
      <c r="A31" s="51">
        <v>13020000</v>
      </c>
      <c r="B31" s="52" t="s">
        <v>42</v>
      </c>
      <c r="C31" s="38">
        <v>17237</v>
      </c>
      <c r="D31" s="53">
        <f>D32+D33</f>
        <v>6123</v>
      </c>
      <c r="E31" s="53">
        <f>E32+E33+E34+E35</f>
        <v>7410.1267100000005</v>
      </c>
      <c r="F31" s="38">
        <f t="shared" si="0"/>
        <v>121.0211776906745</v>
      </c>
      <c r="G31" s="38">
        <f t="shared" si="1"/>
        <v>1287.1267100000005</v>
      </c>
      <c r="H31" s="39">
        <f t="shared" si="2"/>
        <v>42.98965429018971</v>
      </c>
      <c r="I31" s="38">
        <f t="shared" si="3"/>
        <v>-9826.87329</v>
      </c>
      <c r="J31" s="54">
        <f aca="true" t="shared" si="5" ref="J31:W31">J32+J33</f>
        <v>7978500</v>
      </c>
      <c r="K31" s="54" t="e">
        <f t="shared" si="5"/>
        <v>#REF!</v>
      </c>
      <c r="L31" s="54">
        <f t="shared" si="5"/>
        <v>0</v>
      </c>
      <c r="M31" s="54">
        <f t="shared" si="5"/>
        <v>0</v>
      </c>
      <c r="N31" s="54">
        <f t="shared" si="5"/>
        <v>0</v>
      </c>
      <c r="O31" s="54">
        <f t="shared" si="5"/>
        <v>0</v>
      </c>
      <c r="P31" s="54">
        <f t="shared" si="5"/>
        <v>0</v>
      </c>
      <c r="Q31" s="54">
        <f t="shared" si="5"/>
        <v>0</v>
      </c>
      <c r="R31" s="54">
        <f t="shared" si="5"/>
        <v>0</v>
      </c>
      <c r="S31" s="54">
        <f t="shared" si="5"/>
        <v>0</v>
      </c>
      <c r="T31" s="54">
        <f t="shared" si="5"/>
        <v>0</v>
      </c>
      <c r="U31" s="54">
        <f t="shared" si="5"/>
        <v>0</v>
      </c>
      <c r="V31" s="54">
        <f t="shared" si="5"/>
        <v>0</v>
      </c>
      <c r="W31" s="54">
        <f t="shared" si="5"/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 s="47" customFormat="1" ht="78">
      <c r="A32" s="41" t="s">
        <v>43</v>
      </c>
      <c r="B32" s="42" t="s">
        <v>44</v>
      </c>
      <c r="C32" s="38">
        <v>17237</v>
      </c>
      <c r="D32" s="43">
        <v>6123</v>
      </c>
      <c r="E32" s="43">
        <f>14791.55026-7390.77507</f>
        <v>7400.77519</v>
      </c>
      <c r="F32" s="43">
        <f t="shared" si="0"/>
        <v>120.86844994283848</v>
      </c>
      <c r="G32" s="43">
        <f t="shared" si="1"/>
        <v>1277.7751900000003</v>
      </c>
      <c r="H32" s="44">
        <f t="shared" si="2"/>
        <v>42.93540169403028</v>
      </c>
      <c r="I32" s="43">
        <f t="shared" si="3"/>
        <v>-9836.22481</v>
      </c>
      <c r="J32" s="55">
        <v>7978500</v>
      </c>
      <c r="K32" s="46" t="e">
        <f>#REF!-J32</f>
        <v>#REF!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s="23" customFormat="1" ht="46.5">
      <c r="A33" s="41">
        <v>13020200</v>
      </c>
      <c r="B33" s="42" t="s">
        <v>45</v>
      </c>
      <c r="C33" s="38">
        <v>0</v>
      </c>
      <c r="D33" s="43">
        <v>0</v>
      </c>
      <c r="E33" s="43">
        <v>1.20716</v>
      </c>
      <c r="F33" s="43">
        <v>0</v>
      </c>
      <c r="G33" s="43">
        <f t="shared" si="1"/>
        <v>1.20716</v>
      </c>
      <c r="H33" s="44">
        <v>0</v>
      </c>
      <c r="I33" s="43">
        <f t="shared" si="3"/>
        <v>1.20716</v>
      </c>
      <c r="J33" s="56"/>
      <c r="K33" s="46" t="e">
        <f>#REF!-J33</f>
        <v>#REF!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s="23" customFormat="1" ht="62.25">
      <c r="A34" s="41" t="s">
        <v>46</v>
      </c>
      <c r="B34" s="42" t="s">
        <v>47</v>
      </c>
      <c r="C34" s="38">
        <v>0</v>
      </c>
      <c r="D34" s="43">
        <v>0</v>
      </c>
      <c r="E34" s="43">
        <f>7.57144-3.78573</f>
        <v>3.78571</v>
      </c>
      <c r="F34" s="43">
        <v>0</v>
      </c>
      <c r="G34" s="43">
        <f t="shared" si="1"/>
        <v>3.78571</v>
      </c>
      <c r="H34" s="44">
        <v>0</v>
      </c>
      <c r="I34" s="43">
        <v>0</v>
      </c>
      <c r="J34" s="56"/>
      <c r="K34" s="4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s="23" customFormat="1" ht="62.25">
      <c r="A35" s="41" t="s">
        <v>48</v>
      </c>
      <c r="B35" s="42" t="s">
        <v>49</v>
      </c>
      <c r="C35" s="38">
        <v>0</v>
      </c>
      <c r="D35" s="43">
        <v>0</v>
      </c>
      <c r="E35" s="43">
        <f>8.7173-4.35865</f>
        <v>4.35865</v>
      </c>
      <c r="F35" s="43">
        <v>0</v>
      </c>
      <c r="G35" s="43">
        <f t="shared" si="1"/>
        <v>4.35865</v>
      </c>
      <c r="H35" s="44">
        <v>0</v>
      </c>
      <c r="I35" s="43">
        <v>0</v>
      </c>
      <c r="J35" s="56"/>
      <c r="K35" s="4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s="47" customFormat="1" ht="32.25">
      <c r="A36" s="51">
        <v>13030000</v>
      </c>
      <c r="B36" s="52" t="s">
        <v>50</v>
      </c>
      <c r="C36" s="38">
        <v>1216.8</v>
      </c>
      <c r="D36" s="53">
        <f>D37+D38</f>
        <v>445.5</v>
      </c>
      <c r="E36" s="53">
        <f>E37+E38</f>
        <v>1283.2230299999999</v>
      </c>
      <c r="F36" s="38">
        <v>0</v>
      </c>
      <c r="G36" s="38">
        <f t="shared" si="1"/>
        <v>837.7230299999999</v>
      </c>
      <c r="H36" s="44">
        <f t="shared" si="2"/>
        <v>105.4588288954635</v>
      </c>
      <c r="I36" s="43">
        <f t="shared" si="3"/>
        <v>66.42302999999993</v>
      </c>
      <c r="J36" s="55"/>
      <c r="K36" s="57" t="e">
        <f>#REF!-J36</f>
        <v>#REF!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s="47" customFormat="1" ht="62.25">
      <c r="A37" s="41" t="s">
        <v>51</v>
      </c>
      <c r="B37" s="42" t="s">
        <v>52</v>
      </c>
      <c r="C37" s="38">
        <v>104</v>
      </c>
      <c r="D37" s="43">
        <v>44.5</v>
      </c>
      <c r="E37" s="43">
        <f>253.35585-190.01677</f>
        <v>63.339079999999996</v>
      </c>
      <c r="F37" s="43">
        <v>0</v>
      </c>
      <c r="G37" s="43">
        <f t="shared" si="1"/>
        <v>18.839079999999996</v>
      </c>
      <c r="H37" s="44">
        <f t="shared" si="2"/>
        <v>60.90296153846153</v>
      </c>
      <c r="I37" s="43">
        <f t="shared" si="3"/>
        <v>-40.660920000000004</v>
      </c>
      <c r="J37" s="55"/>
      <c r="K37" s="46" t="e">
        <f>#REF!-J37</f>
        <v>#REF!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s="23" customFormat="1" ht="46.5">
      <c r="A38" s="41">
        <v>13030200</v>
      </c>
      <c r="B38" s="58" t="s">
        <v>53</v>
      </c>
      <c r="C38" s="38">
        <v>1112.8</v>
      </c>
      <c r="D38" s="43">
        <v>401</v>
      </c>
      <c r="E38" s="43">
        <v>1219.88395</v>
      </c>
      <c r="F38" s="43">
        <v>0</v>
      </c>
      <c r="G38" s="43">
        <f t="shared" si="1"/>
        <v>818.8839499999999</v>
      </c>
      <c r="H38" s="44">
        <f t="shared" si="2"/>
        <v>109.62292864845435</v>
      </c>
      <c r="I38" s="43">
        <f t="shared" si="3"/>
        <v>107.08394999999996</v>
      </c>
      <c r="J38" s="59">
        <v>127000</v>
      </c>
      <c r="K38" s="46" t="e">
        <f>#REF!-J38</f>
        <v>#REF!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</row>
    <row r="39" spans="1:37" s="62" customFormat="1" ht="32.25">
      <c r="A39" s="51" t="s">
        <v>54</v>
      </c>
      <c r="B39" s="52" t="s">
        <v>55</v>
      </c>
      <c r="C39" s="38">
        <v>0.6</v>
      </c>
      <c r="D39" s="60">
        <v>0.1</v>
      </c>
      <c r="E39" s="60">
        <v>0.93958</v>
      </c>
      <c r="F39" s="38">
        <v>0</v>
      </c>
      <c r="G39" s="38">
        <f t="shared" si="1"/>
        <v>0.83958</v>
      </c>
      <c r="H39" s="39">
        <f t="shared" si="2"/>
        <v>156.59666666666666</v>
      </c>
      <c r="I39" s="38">
        <f t="shared" si="3"/>
        <v>0.33958</v>
      </c>
      <c r="J39" s="61">
        <v>300</v>
      </c>
      <c r="K39" s="57" t="e">
        <f>#REF!-J39</f>
        <v>#REF!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s="17" customFormat="1" ht="30.75">
      <c r="A40" s="36">
        <v>14000000</v>
      </c>
      <c r="B40" s="37" t="s">
        <v>56</v>
      </c>
      <c r="C40" s="38">
        <v>209217.3</v>
      </c>
      <c r="D40" s="38">
        <f>D41</f>
        <v>87200</v>
      </c>
      <c r="E40" s="38">
        <f>E41</f>
        <v>61548.4595</v>
      </c>
      <c r="F40" s="38">
        <f t="shared" si="0"/>
        <v>70.58309575688074</v>
      </c>
      <c r="G40" s="38">
        <f t="shared" si="1"/>
        <v>-25651.540500000003</v>
      </c>
      <c r="H40" s="39">
        <f t="shared" si="2"/>
        <v>29.418436955261345</v>
      </c>
      <c r="I40" s="38">
        <f t="shared" si="3"/>
        <v>-147668.8405</v>
      </c>
      <c r="J40" s="63"/>
      <c r="K40" s="35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</row>
    <row r="41" spans="1:37" s="23" customFormat="1" ht="62.25">
      <c r="A41" s="64">
        <v>14040000</v>
      </c>
      <c r="B41" s="65" t="s">
        <v>57</v>
      </c>
      <c r="C41" s="38">
        <v>209217.3</v>
      </c>
      <c r="D41" s="43">
        <v>87200</v>
      </c>
      <c r="E41" s="43">
        <v>61548.4595</v>
      </c>
      <c r="F41" s="43">
        <f t="shared" si="0"/>
        <v>70.58309575688074</v>
      </c>
      <c r="G41" s="43">
        <f t="shared" si="1"/>
        <v>-25651.540500000003</v>
      </c>
      <c r="H41" s="44">
        <f t="shared" si="2"/>
        <v>29.418436955261345</v>
      </c>
      <c r="I41" s="43">
        <f t="shared" si="3"/>
        <v>-147668.8405</v>
      </c>
      <c r="J41" s="59"/>
      <c r="K41" s="46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</row>
    <row r="42" spans="1:37" s="17" customFormat="1" ht="17.25">
      <c r="A42" s="36" t="s">
        <v>58</v>
      </c>
      <c r="B42" s="66" t="s">
        <v>59</v>
      </c>
      <c r="C42" s="38">
        <v>1163601.2</v>
      </c>
      <c r="D42" s="38">
        <f>D43+D54+D56+D67</f>
        <v>578703.8</v>
      </c>
      <c r="E42" s="38">
        <f>E43+E54+E56+E67+E59</f>
        <v>684296.39517</v>
      </c>
      <c r="F42" s="38">
        <f t="shared" si="0"/>
        <v>118.24639740917546</v>
      </c>
      <c r="G42" s="38">
        <f t="shared" si="1"/>
        <v>105592.59516999999</v>
      </c>
      <c r="H42" s="39">
        <f t="shared" si="2"/>
        <v>58.808498579238325</v>
      </c>
      <c r="I42" s="38">
        <f t="shared" si="3"/>
        <v>-479304.8048299999</v>
      </c>
      <c r="J42" s="63"/>
      <c r="K42" s="35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</row>
    <row r="43" spans="1:37" s="69" customFormat="1" ht="18">
      <c r="A43" s="51" t="s">
        <v>60</v>
      </c>
      <c r="B43" s="67" t="s">
        <v>61</v>
      </c>
      <c r="C43" s="38">
        <v>829166.2</v>
      </c>
      <c r="D43" s="60">
        <f aca="true" t="shared" si="6" ref="D43:W43">D44+D45+D46+D47+D48+D49+D50+D51+D52+D53</f>
        <v>403666</v>
      </c>
      <c r="E43" s="60">
        <f t="shared" si="6"/>
        <v>455223.3066</v>
      </c>
      <c r="F43" s="38">
        <f t="shared" si="0"/>
        <v>112.77226880638945</v>
      </c>
      <c r="G43" s="38">
        <f t="shared" si="1"/>
        <v>51557.30660000001</v>
      </c>
      <c r="H43" s="39">
        <f t="shared" si="2"/>
        <v>54.90133420778609</v>
      </c>
      <c r="I43" s="38">
        <f t="shared" si="3"/>
        <v>-373942.89339999994</v>
      </c>
      <c r="J43" s="68">
        <f t="shared" si="6"/>
        <v>0</v>
      </c>
      <c r="K43" s="68">
        <f t="shared" si="6"/>
        <v>0</v>
      </c>
      <c r="L43" s="68">
        <f t="shared" si="6"/>
        <v>0</v>
      </c>
      <c r="M43" s="68">
        <f t="shared" si="6"/>
        <v>0</v>
      </c>
      <c r="N43" s="68">
        <f t="shared" si="6"/>
        <v>0</v>
      </c>
      <c r="O43" s="68">
        <f t="shared" si="6"/>
        <v>0</v>
      </c>
      <c r="P43" s="68">
        <f t="shared" si="6"/>
        <v>0</v>
      </c>
      <c r="Q43" s="68">
        <f t="shared" si="6"/>
        <v>0</v>
      </c>
      <c r="R43" s="68">
        <f t="shared" si="6"/>
        <v>0</v>
      </c>
      <c r="S43" s="68">
        <f t="shared" si="6"/>
        <v>0</v>
      </c>
      <c r="T43" s="68">
        <f t="shared" si="6"/>
        <v>0</v>
      </c>
      <c r="U43" s="68">
        <f t="shared" si="6"/>
        <v>0</v>
      </c>
      <c r="V43" s="68">
        <f t="shared" si="6"/>
        <v>0</v>
      </c>
      <c r="W43" s="68">
        <f t="shared" si="6"/>
        <v>0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 s="23" customFormat="1" ht="78">
      <c r="A44" s="64">
        <v>18010100</v>
      </c>
      <c r="B44" s="65" t="s">
        <v>62</v>
      </c>
      <c r="C44" s="38">
        <v>2676.6</v>
      </c>
      <c r="D44" s="43">
        <v>1033</v>
      </c>
      <c r="E44" s="43">
        <v>2171.34332</v>
      </c>
      <c r="F44" s="43">
        <f t="shared" si="0"/>
        <v>210.1978044530494</v>
      </c>
      <c r="G44" s="43">
        <f t="shared" si="1"/>
        <v>1138.34332</v>
      </c>
      <c r="H44" s="44">
        <f t="shared" si="2"/>
        <v>81.12319061495927</v>
      </c>
      <c r="I44" s="43">
        <f t="shared" si="3"/>
        <v>-505.25667999999996</v>
      </c>
      <c r="J44" s="59"/>
      <c r="K44" s="46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s="23" customFormat="1" ht="78">
      <c r="A45" s="64">
        <v>18010200</v>
      </c>
      <c r="B45" s="65" t="s">
        <v>63</v>
      </c>
      <c r="C45" s="38">
        <v>1373.2</v>
      </c>
      <c r="D45" s="43">
        <v>109</v>
      </c>
      <c r="E45" s="43">
        <v>595.60742</v>
      </c>
      <c r="F45" s="43">
        <f t="shared" si="0"/>
        <v>546.4288256880734</v>
      </c>
      <c r="G45" s="43">
        <f t="shared" si="1"/>
        <v>486.60742000000005</v>
      </c>
      <c r="H45" s="44">
        <f t="shared" si="2"/>
        <v>43.37368336731722</v>
      </c>
      <c r="I45" s="43">
        <f t="shared" si="3"/>
        <v>-777.59258</v>
      </c>
      <c r="J45" s="59"/>
      <c r="K45" s="46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s="23" customFormat="1" ht="78">
      <c r="A46" s="64">
        <v>18010300</v>
      </c>
      <c r="B46" s="65" t="s">
        <v>64</v>
      </c>
      <c r="C46" s="38">
        <v>191.9</v>
      </c>
      <c r="D46" s="43">
        <v>30</v>
      </c>
      <c r="E46" s="43">
        <v>118.67772</v>
      </c>
      <c r="F46" s="43">
        <f t="shared" si="0"/>
        <v>395.5924</v>
      </c>
      <c r="G46" s="43">
        <f t="shared" si="1"/>
        <v>88.67772</v>
      </c>
      <c r="H46" s="44">
        <f t="shared" si="2"/>
        <v>61.84352266805627</v>
      </c>
      <c r="I46" s="43">
        <f t="shared" si="3"/>
        <v>-73.22228000000001</v>
      </c>
      <c r="J46" s="59"/>
      <c r="K46" s="46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s="23" customFormat="1" ht="78">
      <c r="A47" s="64">
        <v>18010400</v>
      </c>
      <c r="B47" s="65" t="s">
        <v>65</v>
      </c>
      <c r="C47" s="38">
        <v>36683.6</v>
      </c>
      <c r="D47" s="43">
        <v>16470</v>
      </c>
      <c r="E47" s="43">
        <v>36996.33558</v>
      </c>
      <c r="F47" s="43">
        <f t="shared" si="0"/>
        <v>224.62863132969036</v>
      </c>
      <c r="G47" s="43">
        <f t="shared" si="1"/>
        <v>20526.33558</v>
      </c>
      <c r="H47" s="44">
        <f t="shared" si="2"/>
        <v>100.85252150824893</v>
      </c>
      <c r="I47" s="43">
        <f t="shared" si="3"/>
        <v>312.7355800000005</v>
      </c>
      <c r="J47" s="59"/>
      <c r="K47" s="46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s="23" customFormat="1" ht="30.75">
      <c r="A48" s="64">
        <v>18010500</v>
      </c>
      <c r="B48" s="65" t="s">
        <v>66</v>
      </c>
      <c r="C48" s="38">
        <v>340120</v>
      </c>
      <c r="D48" s="70">
        <v>158400</v>
      </c>
      <c r="E48" s="70">
        <v>165557.02351</v>
      </c>
      <c r="F48" s="43">
        <f t="shared" si="0"/>
        <v>104.5183229229798</v>
      </c>
      <c r="G48" s="43">
        <f t="shared" si="1"/>
        <v>7157.023509999999</v>
      </c>
      <c r="H48" s="44">
        <f t="shared" si="2"/>
        <v>48.676062422086325</v>
      </c>
      <c r="I48" s="43">
        <f t="shared" si="3"/>
        <v>-174562.97649</v>
      </c>
      <c r="J48" s="59"/>
      <c r="K48" s="46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s="23" customFormat="1" ht="18">
      <c r="A49" s="64">
        <v>18010600</v>
      </c>
      <c r="B49" s="65" t="s">
        <v>67</v>
      </c>
      <c r="C49" s="38">
        <v>417760</v>
      </c>
      <c r="D49" s="70">
        <v>219800</v>
      </c>
      <c r="E49" s="70">
        <v>240933.27159</v>
      </c>
      <c r="F49" s="43">
        <f t="shared" si="0"/>
        <v>109.61477324385804</v>
      </c>
      <c r="G49" s="43">
        <f t="shared" si="1"/>
        <v>21133.27158999999</v>
      </c>
      <c r="H49" s="44">
        <f t="shared" si="2"/>
        <v>57.672652142378396</v>
      </c>
      <c r="I49" s="43">
        <f t="shared" si="3"/>
        <v>-176826.72841</v>
      </c>
      <c r="J49" s="59"/>
      <c r="K49" s="46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s="23" customFormat="1" ht="18">
      <c r="A50" s="64">
        <v>18010700</v>
      </c>
      <c r="B50" s="65" t="s">
        <v>68</v>
      </c>
      <c r="C50" s="38">
        <v>14890</v>
      </c>
      <c r="D50" s="70">
        <v>2970</v>
      </c>
      <c r="E50" s="70">
        <v>4686.33558</v>
      </c>
      <c r="F50" s="43">
        <f t="shared" si="0"/>
        <v>157.78907676767676</v>
      </c>
      <c r="G50" s="43">
        <f t="shared" si="1"/>
        <v>1716.33558</v>
      </c>
      <c r="H50" s="44">
        <f t="shared" si="2"/>
        <v>31.473039489590327</v>
      </c>
      <c r="I50" s="43">
        <f t="shared" si="3"/>
        <v>-10203.664420000001</v>
      </c>
      <c r="J50" s="59"/>
      <c r="K50" s="46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s="23" customFormat="1" ht="18">
      <c r="A51" s="64">
        <v>18010900</v>
      </c>
      <c r="B51" s="65" t="s">
        <v>69</v>
      </c>
      <c r="C51" s="38">
        <v>7510</v>
      </c>
      <c r="D51" s="70">
        <v>1910</v>
      </c>
      <c r="E51" s="70">
        <v>1086.67878</v>
      </c>
      <c r="F51" s="43">
        <f t="shared" si="0"/>
        <v>56.89417696335079</v>
      </c>
      <c r="G51" s="43">
        <f t="shared" si="1"/>
        <v>-823.32122</v>
      </c>
      <c r="H51" s="44">
        <f t="shared" si="2"/>
        <v>14.469757390146471</v>
      </c>
      <c r="I51" s="43">
        <f t="shared" si="3"/>
        <v>-6423.32122</v>
      </c>
      <c r="J51" s="59"/>
      <c r="K51" s="46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23" customFormat="1" ht="30.75">
      <c r="A52" s="64" t="s">
        <v>70</v>
      </c>
      <c r="B52" s="65" t="s">
        <v>71</v>
      </c>
      <c r="C52" s="38">
        <v>4878.1</v>
      </c>
      <c r="D52" s="43">
        <v>1244</v>
      </c>
      <c r="E52" s="43">
        <v>1065.78356</v>
      </c>
      <c r="F52" s="43">
        <f t="shared" si="0"/>
        <v>85.67391961414792</v>
      </c>
      <c r="G52" s="43">
        <f t="shared" si="1"/>
        <v>-178.21643999999992</v>
      </c>
      <c r="H52" s="44">
        <f t="shared" si="2"/>
        <v>21.848333572497488</v>
      </c>
      <c r="I52" s="43">
        <f t="shared" si="3"/>
        <v>-3812.3164400000005</v>
      </c>
      <c r="J52" s="59"/>
      <c r="K52" s="46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s="23" customFormat="1" ht="30.75">
      <c r="A53" s="64" t="s">
        <v>72</v>
      </c>
      <c r="B53" s="65" t="s">
        <v>73</v>
      </c>
      <c r="C53" s="38">
        <v>3082.8</v>
      </c>
      <c r="D53" s="43">
        <v>1700</v>
      </c>
      <c r="E53" s="43">
        <v>2012.24954</v>
      </c>
      <c r="F53" s="43">
        <f t="shared" si="0"/>
        <v>118.36762</v>
      </c>
      <c r="G53" s="43">
        <f t="shared" si="1"/>
        <v>312.24954</v>
      </c>
      <c r="H53" s="44">
        <f t="shared" si="2"/>
        <v>65.27343778383288</v>
      </c>
      <c r="I53" s="43">
        <f t="shared" si="3"/>
        <v>-1070.5504600000002</v>
      </c>
      <c r="J53" s="59"/>
      <c r="K53" s="46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s="69" customFormat="1" ht="32.25">
      <c r="A54" s="51" t="s">
        <v>74</v>
      </c>
      <c r="B54" s="67" t="s">
        <v>75</v>
      </c>
      <c r="C54" s="38">
        <v>5011.6</v>
      </c>
      <c r="D54" s="60">
        <f>D55</f>
        <v>1842</v>
      </c>
      <c r="E54" s="60">
        <f>E55</f>
        <v>2168.65759</v>
      </c>
      <c r="F54" s="38">
        <f t="shared" si="0"/>
        <v>117.7338539630836</v>
      </c>
      <c r="G54" s="38">
        <f t="shared" si="1"/>
        <v>326.6575899999998</v>
      </c>
      <c r="H54" s="39">
        <f t="shared" si="2"/>
        <v>43.27275899912203</v>
      </c>
      <c r="I54" s="38">
        <f t="shared" si="3"/>
        <v>-2842.9424100000006</v>
      </c>
      <c r="J54" s="55"/>
      <c r="K54" s="4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s="23" customFormat="1" ht="47.25">
      <c r="A55" s="41" t="s">
        <v>76</v>
      </c>
      <c r="B55" s="71" t="s">
        <v>77</v>
      </c>
      <c r="C55" s="38">
        <v>5011.6</v>
      </c>
      <c r="D55" s="43">
        <v>1842</v>
      </c>
      <c r="E55" s="43">
        <v>2168.65759</v>
      </c>
      <c r="F55" s="43">
        <f t="shared" si="0"/>
        <v>117.7338539630836</v>
      </c>
      <c r="G55" s="43">
        <f t="shared" si="1"/>
        <v>326.6575899999998</v>
      </c>
      <c r="H55" s="44">
        <f t="shared" si="2"/>
        <v>43.27275899912203</v>
      </c>
      <c r="I55" s="43">
        <f t="shared" si="3"/>
        <v>-2842.9424100000006</v>
      </c>
      <c r="J55" s="59"/>
      <c r="K55" s="46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</row>
    <row r="56" spans="1:37" s="69" customFormat="1" ht="18">
      <c r="A56" s="51" t="s">
        <v>78</v>
      </c>
      <c r="B56" s="67" t="s">
        <v>79</v>
      </c>
      <c r="C56" s="38">
        <v>1527.2</v>
      </c>
      <c r="D56" s="60">
        <f>D57+D58</f>
        <v>587</v>
      </c>
      <c r="E56" s="60">
        <f>E57+E58</f>
        <v>1074.35101</v>
      </c>
      <c r="F56" s="38">
        <f t="shared" si="0"/>
        <v>183.0240221465077</v>
      </c>
      <c r="G56" s="38">
        <f t="shared" si="1"/>
        <v>487.3510100000001</v>
      </c>
      <c r="H56" s="39">
        <f t="shared" si="2"/>
        <v>70.34776126244108</v>
      </c>
      <c r="I56" s="38">
        <f t="shared" si="3"/>
        <v>-452.84898999999996</v>
      </c>
      <c r="J56" s="55"/>
      <c r="K56" s="4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s="23" customFormat="1" ht="31.5">
      <c r="A57" s="41" t="s">
        <v>80</v>
      </c>
      <c r="B57" s="71" t="s">
        <v>81</v>
      </c>
      <c r="C57" s="38">
        <v>1527.2</v>
      </c>
      <c r="D57" s="43">
        <v>587</v>
      </c>
      <c r="E57" s="43">
        <v>1003.16546</v>
      </c>
      <c r="F57" s="43">
        <f t="shared" si="0"/>
        <v>170.89701192504262</v>
      </c>
      <c r="G57" s="43">
        <f t="shared" si="1"/>
        <v>416.16546000000005</v>
      </c>
      <c r="H57" s="44">
        <f t="shared" si="2"/>
        <v>65.68658067050812</v>
      </c>
      <c r="I57" s="43">
        <f t="shared" si="3"/>
        <v>-524.03454</v>
      </c>
      <c r="J57" s="59"/>
      <c r="K57" s="46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</row>
    <row r="58" spans="1:37" s="23" customFormat="1" ht="31.5">
      <c r="A58" s="41" t="s">
        <v>82</v>
      </c>
      <c r="B58" s="71" t="s">
        <v>83</v>
      </c>
      <c r="C58" s="38">
        <v>0</v>
      </c>
      <c r="D58" s="43">
        <v>0</v>
      </c>
      <c r="E58" s="43">
        <v>71.18555</v>
      </c>
      <c r="F58" s="43">
        <v>0</v>
      </c>
      <c r="G58" s="43">
        <f t="shared" si="1"/>
        <v>71.18555</v>
      </c>
      <c r="H58" s="44">
        <v>0</v>
      </c>
      <c r="I58" s="43">
        <f t="shared" si="3"/>
        <v>71.18555</v>
      </c>
      <c r="J58" s="59"/>
      <c r="K58" s="46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</row>
    <row r="59" spans="1:37" s="23" customFormat="1" ht="32.25">
      <c r="A59" s="51" t="s">
        <v>84</v>
      </c>
      <c r="B59" s="67" t="s">
        <v>85</v>
      </c>
      <c r="C59" s="60">
        <v>0</v>
      </c>
      <c r="D59" s="60">
        <v>0</v>
      </c>
      <c r="E59" s="60">
        <f>E60+E61+E62+E63+E64+E65+E66</f>
        <v>-71.09095</v>
      </c>
      <c r="F59" s="38">
        <v>0</v>
      </c>
      <c r="G59" s="38">
        <f t="shared" si="1"/>
        <v>-71.09095</v>
      </c>
      <c r="H59" s="72">
        <v>0</v>
      </c>
      <c r="I59" s="43">
        <f t="shared" si="3"/>
        <v>-71.09095</v>
      </c>
      <c r="J59" s="59"/>
      <c r="K59" s="46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</row>
    <row r="60" spans="1:37" s="23" customFormat="1" ht="63">
      <c r="A60" s="73">
        <v>18040100</v>
      </c>
      <c r="B60" s="71" t="s">
        <v>86</v>
      </c>
      <c r="C60" s="60">
        <v>0</v>
      </c>
      <c r="D60" s="43">
        <v>0</v>
      </c>
      <c r="E60" s="43">
        <v>-8.29486</v>
      </c>
      <c r="F60" s="43">
        <v>0</v>
      </c>
      <c r="G60" s="43">
        <f t="shared" si="1"/>
        <v>-8.29486</v>
      </c>
      <c r="H60" s="44">
        <v>0</v>
      </c>
      <c r="I60" s="43">
        <f t="shared" si="3"/>
        <v>-8.29486</v>
      </c>
      <c r="J60" s="59"/>
      <c r="K60" s="46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  <row r="61" spans="1:37" s="23" customFormat="1" ht="78">
      <c r="A61" s="73">
        <v>18040200</v>
      </c>
      <c r="B61" s="71" t="s">
        <v>87</v>
      </c>
      <c r="C61" s="43">
        <v>0</v>
      </c>
      <c r="D61" s="43">
        <v>0</v>
      </c>
      <c r="E61" s="43">
        <v>-51.01965</v>
      </c>
      <c r="F61" s="43">
        <v>0</v>
      </c>
      <c r="G61" s="43">
        <f t="shared" si="1"/>
        <v>-51.01965</v>
      </c>
      <c r="H61" s="44">
        <v>0</v>
      </c>
      <c r="I61" s="43">
        <f t="shared" si="3"/>
        <v>-51.01965</v>
      </c>
      <c r="J61" s="59"/>
      <c r="K61" s="46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37" s="23" customFormat="1" ht="63">
      <c r="A62" s="73">
        <v>18040500</v>
      </c>
      <c r="B62" s="71" t="s">
        <v>88</v>
      </c>
      <c r="C62" s="43">
        <v>0</v>
      </c>
      <c r="D62" s="43">
        <v>0</v>
      </c>
      <c r="E62" s="43">
        <v>-1.95639</v>
      </c>
      <c r="F62" s="43">
        <v>0</v>
      </c>
      <c r="G62" s="43">
        <f t="shared" si="1"/>
        <v>-1.95639</v>
      </c>
      <c r="H62" s="44">
        <v>0</v>
      </c>
      <c r="I62" s="43">
        <f t="shared" si="3"/>
        <v>-1.95639</v>
      </c>
      <c r="J62" s="59"/>
      <c r="K62" s="46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  <row r="63" spans="1:37" s="23" customFormat="1" ht="58.5" customHeight="1">
      <c r="A63" s="73">
        <v>18040600</v>
      </c>
      <c r="B63" s="71" t="s">
        <v>89</v>
      </c>
      <c r="C63" s="43">
        <v>0</v>
      </c>
      <c r="D63" s="43">
        <v>0</v>
      </c>
      <c r="E63" s="43">
        <v>-3.10912</v>
      </c>
      <c r="F63" s="43">
        <v>0</v>
      </c>
      <c r="G63" s="43">
        <f t="shared" si="1"/>
        <v>-3.10912</v>
      </c>
      <c r="H63" s="44">
        <v>0</v>
      </c>
      <c r="I63" s="43">
        <f t="shared" si="3"/>
        <v>-3.10912</v>
      </c>
      <c r="J63" s="59"/>
      <c r="K63" s="46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</row>
    <row r="64" spans="1:37" s="23" customFormat="1" ht="63">
      <c r="A64" s="73">
        <v>18040700</v>
      </c>
      <c r="B64" s="71" t="s">
        <v>90</v>
      </c>
      <c r="C64" s="43">
        <v>0</v>
      </c>
      <c r="D64" s="43">
        <v>0</v>
      </c>
      <c r="E64" s="43">
        <v>0</v>
      </c>
      <c r="F64" s="43">
        <v>0</v>
      </c>
      <c r="G64" s="43">
        <f t="shared" si="1"/>
        <v>0</v>
      </c>
      <c r="H64" s="44">
        <v>0</v>
      </c>
      <c r="I64" s="43">
        <f t="shared" si="3"/>
        <v>0</v>
      </c>
      <c r="J64" s="59"/>
      <c r="K64" s="46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</row>
    <row r="65" spans="1:37" s="23" customFormat="1" ht="66" customHeight="1">
      <c r="A65" s="73">
        <v>18040800</v>
      </c>
      <c r="B65" s="71" t="s">
        <v>91</v>
      </c>
      <c r="C65" s="43">
        <v>0</v>
      </c>
      <c r="D65" s="43">
        <v>0</v>
      </c>
      <c r="E65" s="43">
        <v>0</v>
      </c>
      <c r="F65" s="43">
        <v>0</v>
      </c>
      <c r="G65" s="43">
        <f t="shared" si="1"/>
        <v>0</v>
      </c>
      <c r="H65" s="44">
        <v>0</v>
      </c>
      <c r="I65" s="43">
        <f t="shared" si="3"/>
        <v>0</v>
      </c>
      <c r="J65" s="59"/>
      <c r="K65" s="46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</row>
    <row r="66" spans="1:37" s="23" customFormat="1" ht="63">
      <c r="A66" s="73">
        <v>18041400</v>
      </c>
      <c r="B66" s="71" t="s">
        <v>92</v>
      </c>
      <c r="C66" s="43">
        <v>0</v>
      </c>
      <c r="D66" s="43">
        <v>0</v>
      </c>
      <c r="E66" s="43">
        <v>-6.71093</v>
      </c>
      <c r="F66" s="43">
        <v>0</v>
      </c>
      <c r="G66" s="43">
        <f t="shared" si="1"/>
        <v>-6.71093</v>
      </c>
      <c r="H66" s="44">
        <v>0</v>
      </c>
      <c r="I66" s="43">
        <f t="shared" si="3"/>
        <v>-6.71093</v>
      </c>
      <c r="J66" s="59"/>
      <c r="K66" s="46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</row>
    <row r="67" spans="1:37" s="69" customFormat="1" ht="18">
      <c r="A67" s="51" t="s">
        <v>93</v>
      </c>
      <c r="B67" s="67" t="s">
        <v>94</v>
      </c>
      <c r="C67" s="38">
        <v>327896.2</v>
      </c>
      <c r="D67" s="60">
        <f>D70+D71</f>
        <v>172608.8</v>
      </c>
      <c r="E67" s="60">
        <f>E70+E71+E68+E69</f>
        <v>225901.17091999998</v>
      </c>
      <c r="F67" s="38">
        <f t="shared" si="0"/>
        <v>130.87465466418863</v>
      </c>
      <c r="G67" s="38">
        <f t="shared" si="1"/>
        <v>53292.37091999999</v>
      </c>
      <c r="H67" s="39">
        <f t="shared" si="2"/>
        <v>68.89411067282877</v>
      </c>
      <c r="I67" s="38">
        <f t="shared" si="3"/>
        <v>-101995.02908000004</v>
      </c>
      <c r="J67" s="55"/>
      <c r="K67" s="4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s="69" customFormat="1" ht="31.5">
      <c r="A68" s="41" t="s">
        <v>95</v>
      </c>
      <c r="B68" s="71" t="s">
        <v>96</v>
      </c>
      <c r="C68" s="43">
        <v>0</v>
      </c>
      <c r="D68" s="74">
        <v>0</v>
      </c>
      <c r="E68" s="74">
        <v>0.87133</v>
      </c>
      <c r="F68" s="43">
        <v>0</v>
      </c>
      <c r="G68" s="43">
        <f t="shared" si="1"/>
        <v>0.87133</v>
      </c>
      <c r="H68" s="44">
        <v>0</v>
      </c>
      <c r="I68" s="43">
        <v>0</v>
      </c>
      <c r="J68" s="55"/>
      <c r="K68" s="4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s="69" customFormat="1" ht="31.5">
      <c r="A69" s="41" t="s">
        <v>97</v>
      </c>
      <c r="B69" s="71" t="s">
        <v>98</v>
      </c>
      <c r="C69" s="43">
        <v>0</v>
      </c>
      <c r="D69" s="74">
        <v>0</v>
      </c>
      <c r="E69" s="74">
        <v>0.03425</v>
      </c>
      <c r="F69" s="43">
        <v>0</v>
      </c>
      <c r="G69" s="43">
        <f t="shared" si="1"/>
        <v>0.03425</v>
      </c>
      <c r="H69" s="44">
        <v>0</v>
      </c>
      <c r="I69" s="43">
        <v>0</v>
      </c>
      <c r="J69" s="55"/>
      <c r="K69" s="4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s="23" customFormat="1" ht="18">
      <c r="A70" s="41" t="s">
        <v>99</v>
      </c>
      <c r="B70" s="71" t="s">
        <v>100</v>
      </c>
      <c r="C70" s="38">
        <v>107000</v>
      </c>
      <c r="D70" s="43">
        <v>50900</v>
      </c>
      <c r="E70" s="43">
        <v>58654.50421</v>
      </c>
      <c r="F70" s="43">
        <f t="shared" si="0"/>
        <v>115.23478233791748</v>
      </c>
      <c r="G70" s="43">
        <f t="shared" si="1"/>
        <v>7754.504209999999</v>
      </c>
      <c r="H70" s="44">
        <f t="shared" si="2"/>
        <v>54.81729365420561</v>
      </c>
      <c r="I70" s="43">
        <f t="shared" si="3"/>
        <v>-48345.49579</v>
      </c>
      <c r="J70" s="59"/>
      <c r="K70" s="46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</row>
    <row r="71" spans="1:37" s="23" customFormat="1" ht="18">
      <c r="A71" s="41" t="s">
        <v>101</v>
      </c>
      <c r="B71" s="71" t="s">
        <v>102</v>
      </c>
      <c r="C71" s="38">
        <v>220896.2</v>
      </c>
      <c r="D71" s="43">
        <v>121708.8</v>
      </c>
      <c r="E71" s="43">
        <v>167245.76113</v>
      </c>
      <c r="F71" s="43">
        <f t="shared" si="0"/>
        <v>137.4146825291187</v>
      </c>
      <c r="G71" s="43">
        <f t="shared" si="1"/>
        <v>45536.961129999996</v>
      </c>
      <c r="H71" s="44">
        <f t="shared" si="2"/>
        <v>75.71237582629307</v>
      </c>
      <c r="I71" s="43">
        <f t="shared" si="3"/>
        <v>-53650.43887000001</v>
      </c>
      <c r="J71" s="59"/>
      <c r="K71" s="46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</row>
    <row r="72" spans="1:37" s="40" customFormat="1" ht="18">
      <c r="A72" s="29">
        <v>20000000</v>
      </c>
      <c r="B72" s="30" t="s">
        <v>103</v>
      </c>
      <c r="C72" s="32">
        <v>35937.7</v>
      </c>
      <c r="D72" s="32">
        <f>D73+D82+D101</f>
        <v>17426.1</v>
      </c>
      <c r="E72" s="32">
        <f>E73+E82+E101</f>
        <v>74391.28259999999</v>
      </c>
      <c r="F72" s="32">
        <f t="shared" si="0"/>
        <v>426.8957632516742</v>
      </c>
      <c r="G72" s="32">
        <f t="shared" si="1"/>
        <v>56965.18259999999</v>
      </c>
      <c r="H72" s="75">
        <f t="shared" si="2"/>
        <v>207.00067783970596</v>
      </c>
      <c r="I72" s="76">
        <f t="shared" si="3"/>
        <v>38453.582599999994</v>
      </c>
      <c r="J72" s="63"/>
      <c r="K72" s="35" t="e">
        <f>#REF!-J72</f>
        <v>#REF!</v>
      </c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</row>
    <row r="73" spans="1:37" s="40" customFormat="1" ht="38.25" customHeight="1">
      <c r="A73" s="36">
        <v>21000000</v>
      </c>
      <c r="B73" s="77" t="s">
        <v>104</v>
      </c>
      <c r="C73" s="38">
        <v>472.3</v>
      </c>
      <c r="D73" s="78">
        <f>+D77</f>
        <v>244</v>
      </c>
      <c r="E73" s="78">
        <f>E74+E77</f>
        <v>1508.4923900000001</v>
      </c>
      <c r="F73" s="38">
        <f t="shared" si="0"/>
        <v>618.2345860655738</v>
      </c>
      <c r="G73" s="38">
        <f t="shared" si="1"/>
        <v>1264.4923900000001</v>
      </c>
      <c r="H73" s="44">
        <f t="shared" si="2"/>
        <v>319.3928414143553</v>
      </c>
      <c r="I73" s="43">
        <f>E73-C73</f>
        <v>1036.1923900000002</v>
      </c>
      <c r="J73" s="63"/>
      <c r="K73" s="35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</row>
    <row r="74" spans="1:37" s="40" customFormat="1" ht="93">
      <c r="A74" s="36" t="s">
        <v>105</v>
      </c>
      <c r="B74" s="77" t="s">
        <v>106</v>
      </c>
      <c r="C74" s="38">
        <v>0</v>
      </c>
      <c r="D74" s="78">
        <v>0</v>
      </c>
      <c r="E74" s="78">
        <f>E75+E76</f>
        <v>1005.2012400000001</v>
      </c>
      <c r="F74" s="38">
        <v>0</v>
      </c>
      <c r="G74" s="38">
        <f t="shared" si="1"/>
        <v>1005.2012400000001</v>
      </c>
      <c r="H74" s="44">
        <v>0</v>
      </c>
      <c r="I74" s="43">
        <f>E74-C74</f>
        <v>1005.2012400000001</v>
      </c>
      <c r="J74" s="63"/>
      <c r="K74" s="35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</row>
    <row r="75" spans="1:37" s="40" customFormat="1" ht="62.25">
      <c r="A75" s="41" t="s">
        <v>107</v>
      </c>
      <c r="B75" s="79" t="s">
        <v>108</v>
      </c>
      <c r="C75" s="43">
        <v>0</v>
      </c>
      <c r="D75" s="70">
        <v>0</v>
      </c>
      <c r="E75" s="70">
        <v>982.00124</v>
      </c>
      <c r="F75" s="43">
        <v>0</v>
      </c>
      <c r="G75" s="43">
        <f t="shared" si="1"/>
        <v>982.00124</v>
      </c>
      <c r="H75" s="44">
        <v>0</v>
      </c>
      <c r="I75" s="43">
        <f>E75-C75</f>
        <v>982.00124</v>
      </c>
      <c r="J75" s="63"/>
      <c r="K75" s="35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</row>
    <row r="76" spans="1:37" s="40" customFormat="1" ht="62.25">
      <c r="A76" s="41" t="s">
        <v>109</v>
      </c>
      <c r="B76" s="79" t="s">
        <v>110</v>
      </c>
      <c r="C76" s="43">
        <v>0</v>
      </c>
      <c r="D76" s="70">
        <v>0</v>
      </c>
      <c r="E76" s="70">
        <v>23.2</v>
      </c>
      <c r="F76" s="43">
        <v>0</v>
      </c>
      <c r="G76" s="43">
        <f t="shared" si="1"/>
        <v>23.2</v>
      </c>
      <c r="H76" s="44">
        <v>0</v>
      </c>
      <c r="I76" s="43">
        <f>E76-C76</f>
        <v>23.2</v>
      </c>
      <c r="J76" s="63"/>
      <c r="K76" s="35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</row>
    <row r="77" spans="1:37" s="47" customFormat="1" ht="18">
      <c r="A77" s="51">
        <v>21080000</v>
      </c>
      <c r="B77" s="80" t="s">
        <v>111</v>
      </c>
      <c r="C77" s="38">
        <v>472.3</v>
      </c>
      <c r="D77" s="81">
        <f>+D79+D80</f>
        <v>244</v>
      </c>
      <c r="E77" s="81">
        <f>E79+E80+E81+E78</f>
        <v>503.29115</v>
      </c>
      <c r="F77" s="38">
        <f t="shared" si="0"/>
        <v>206.26686475409838</v>
      </c>
      <c r="G77" s="38">
        <f t="shared" si="1"/>
        <v>259.29115</v>
      </c>
      <c r="H77" s="44">
        <f t="shared" si="2"/>
        <v>106.5617510057167</v>
      </c>
      <c r="I77" s="43">
        <f t="shared" si="3"/>
        <v>30.991150000000005</v>
      </c>
      <c r="J77" s="82" t="e">
        <f>#REF!+J79+J80</f>
        <v>#REF!</v>
      </c>
      <c r="K77" s="82" t="e">
        <f>#REF!+K79+K80</f>
        <v>#REF!</v>
      </c>
      <c r="L77" s="82" t="e">
        <f>#REF!+L79+L80</f>
        <v>#REF!</v>
      </c>
      <c r="M77" s="82" t="e">
        <f>#REF!+M79+M80</f>
        <v>#REF!</v>
      </c>
      <c r="N77" s="82" t="e">
        <f>#REF!+N79+N80</f>
        <v>#REF!</v>
      </c>
      <c r="O77" s="82" t="e">
        <f>#REF!+O79+O80</f>
        <v>#REF!</v>
      </c>
      <c r="P77" s="82" t="e">
        <f>#REF!+P79+P80</f>
        <v>#REF!</v>
      </c>
      <c r="Q77" s="82" t="e">
        <f>#REF!+Q79+Q80</f>
        <v>#REF!</v>
      </c>
      <c r="R77" s="82" t="e">
        <f>#REF!+R79+R80</f>
        <v>#REF!</v>
      </c>
      <c r="S77" s="82" t="e">
        <f>#REF!+S79+S80</f>
        <v>#REF!</v>
      </c>
      <c r="T77" s="82" t="e">
        <f>#REF!+T79+T80</f>
        <v>#REF!</v>
      </c>
      <c r="U77" s="82" t="e">
        <f>#REF!+U79+U80</f>
        <v>#REF!</v>
      </c>
      <c r="V77" s="82" t="e">
        <f>#REF!+V79+V80</f>
        <v>#REF!</v>
      </c>
      <c r="W77" s="82" t="e">
        <f>#REF!+W79+W80</f>
        <v>#REF!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s="47" customFormat="1" ht="18">
      <c r="A78" s="41" t="s">
        <v>112</v>
      </c>
      <c r="B78" s="79" t="s">
        <v>111</v>
      </c>
      <c r="C78" s="43">
        <v>0</v>
      </c>
      <c r="D78" s="83">
        <v>0</v>
      </c>
      <c r="E78" s="70">
        <v>13.28204</v>
      </c>
      <c r="F78" s="43">
        <v>0</v>
      </c>
      <c r="G78" s="43">
        <f t="shared" si="1"/>
        <v>13.28204</v>
      </c>
      <c r="H78" s="44">
        <v>0</v>
      </c>
      <c r="I78" s="43">
        <f t="shared" si="3"/>
        <v>13.28204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s="40" customFormat="1" ht="114.75" customHeight="1">
      <c r="A79" s="41" t="s">
        <v>113</v>
      </c>
      <c r="B79" s="79" t="s">
        <v>114</v>
      </c>
      <c r="C79" s="38">
        <v>6.9</v>
      </c>
      <c r="D79" s="43">
        <v>0</v>
      </c>
      <c r="E79" s="43">
        <v>1.47273</v>
      </c>
      <c r="F79" s="43">
        <v>0</v>
      </c>
      <c r="G79" s="43">
        <f t="shared" si="1"/>
        <v>1.47273</v>
      </c>
      <c r="H79" s="44">
        <f t="shared" si="2"/>
        <v>21.34391304347826</v>
      </c>
      <c r="I79" s="43">
        <f t="shared" si="3"/>
        <v>-5.42727</v>
      </c>
      <c r="J79" s="63"/>
      <c r="K79" s="46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</row>
    <row r="80" spans="1:37" s="40" customFormat="1" ht="30.75">
      <c r="A80" s="41" t="s">
        <v>115</v>
      </c>
      <c r="B80" s="79" t="s">
        <v>116</v>
      </c>
      <c r="C80" s="38">
        <v>465.4</v>
      </c>
      <c r="D80" s="43">
        <v>244</v>
      </c>
      <c r="E80" s="43">
        <v>294.60338</v>
      </c>
      <c r="F80" s="43">
        <f aca="true" t="shared" si="7" ref="F80:F109">E80/D80*100</f>
        <v>120.73909016393442</v>
      </c>
      <c r="G80" s="43">
        <f aca="true" t="shared" si="8" ref="G80:G109">E80-D80</f>
        <v>50.603380000000016</v>
      </c>
      <c r="H80" s="44">
        <f t="shared" si="2"/>
        <v>63.30111302105716</v>
      </c>
      <c r="I80" s="43">
        <f t="shared" si="3"/>
        <v>-170.79661999999996</v>
      </c>
      <c r="J80" s="85"/>
      <c r="K80" s="86"/>
      <c r="L80" s="85"/>
      <c r="M80" s="85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</row>
    <row r="81" spans="1:37" s="40" customFormat="1" ht="78">
      <c r="A81" s="41" t="s">
        <v>117</v>
      </c>
      <c r="B81" s="79" t="s">
        <v>118</v>
      </c>
      <c r="C81" s="38">
        <v>0</v>
      </c>
      <c r="D81" s="43">
        <v>0</v>
      </c>
      <c r="E81" s="43">
        <v>193.933</v>
      </c>
      <c r="F81" s="43">
        <v>0</v>
      </c>
      <c r="G81" s="43">
        <f t="shared" si="8"/>
        <v>193.933</v>
      </c>
      <c r="H81" s="44">
        <v>0</v>
      </c>
      <c r="I81" s="43">
        <f t="shared" si="3"/>
        <v>193.933</v>
      </c>
      <c r="J81" s="85"/>
      <c r="K81" s="86"/>
      <c r="L81" s="85"/>
      <c r="M81" s="85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</row>
    <row r="82" spans="1:37" s="40" customFormat="1" ht="45" customHeight="1">
      <c r="A82" s="36">
        <v>22000000</v>
      </c>
      <c r="B82" s="77" t="s">
        <v>119</v>
      </c>
      <c r="C82" s="38">
        <v>35188.8</v>
      </c>
      <c r="D82" s="78">
        <f>D83+D94+D96</f>
        <v>17061.1</v>
      </c>
      <c r="E82" s="78">
        <f>E83+E94+E96</f>
        <v>72236.70676999999</v>
      </c>
      <c r="F82" s="38">
        <f t="shared" si="7"/>
        <v>423.40005492025716</v>
      </c>
      <c r="G82" s="38">
        <f t="shared" si="8"/>
        <v>55175.60676999999</v>
      </c>
      <c r="H82" s="44">
        <f t="shared" si="2"/>
        <v>205.28323435297588</v>
      </c>
      <c r="I82" s="43">
        <f t="shared" si="3"/>
        <v>37047.90676999999</v>
      </c>
      <c r="J82" s="85"/>
      <c r="K82" s="87"/>
      <c r="L82" s="85"/>
      <c r="M82" s="85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s="47" customFormat="1" ht="30" customHeight="1">
      <c r="A83" s="51" t="s">
        <v>120</v>
      </c>
      <c r="B83" s="88" t="s">
        <v>121</v>
      </c>
      <c r="C83" s="38">
        <v>30803.7</v>
      </c>
      <c r="D83" s="81">
        <f>D84+D87+D88+D89+D90+D91+D92+D93</f>
        <v>14740.6</v>
      </c>
      <c r="E83" s="81">
        <f>E84+E87+E88+E89+E90+E91+E92+E93+E85+E86</f>
        <v>70608.15570999999</v>
      </c>
      <c r="F83" s="38">
        <f t="shared" si="7"/>
        <v>479.00462470998457</v>
      </c>
      <c r="G83" s="38">
        <f t="shared" si="8"/>
        <v>55867.55570999999</v>
      </c>
      <c r="H83" s="44">
        <f t="shared" si="2"/>
        <v>229.21972266318656</v>
      </c>
      <c r="I83" s="43">
        <f t="shared" si="3"/>
        <v>39804.455709999995</v>
      </c>
      <c r="J83" s="55"/>
      <c r="K83" s="45" t="e">
        <f>#REF!-J83</f>
        <v>#REF!</v>
      </c>
      <c r="L83" s="55">
        <v>3963800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s="23" customFormat="1" ht="46.5" customHeight="1">
      <c r="A84" s="41" t="s">
        <v>122</v>
      </c>
      <c r="B84" s="79" t="s">
        <v>123</v>
      </c>
      <c r="C84" s="38">
        <v>773.4</v>
      </c>
      <c r="D84" s="43">
        <v>283.4</v>
      </c>
      <c r="E84" s="43">
        <v>681.6722</v>
      </c>
      <c r="F84" s="43">
        <f t="shared" si="7"/>
        <v>240.5335920959774</v>
      </c>
      <c r="G84" s="43">
        <f t="shared" si="8"/>
        <v>398.2722</v>
      </c>
      <c r="H84" s="44">
        <f t="shared" si="2"/>
        <v>88.13966899405223</v>
      </c>
      <c r="I84" s="43">
        <f t="shared" si="3"/>
        <v>-91.7278</v>
      </c>
      <c r="J84" s="59">
        <v>248112</v>
      </c>
      <c r="K84" s="46" t="e">
        <f>#REF!-J84</f>
        <v>#REF!</v>
      </c>
      <c r="L84" s="59" t="e">
        <f>'[1]#ССЫЛКА'!P46*'[1]#ССЫЛКА'!$R$44/100</f>
        <v>#REF!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</row>
    <row r="85" spans="1:37" s="23" customFormat="1" ht="46.5">
      <c r="A85" s="41" t="s">
        <v>124</v>
      </c>
      <c r="B85" s="79" t="s">
        <v>125</v>
      </c>
      <c r="C85" s="38">
        <v>0</v>
      </c>
      <c r="D85" s="43">
        <v>0</v>
      </c>
      <c r="E85" s="43">
        <v>3.12</v>
      </c>
      <c r="F85" s="43">
        <v>0</v>
      </c>
      <c r="G85" s="43">
        <f t="shared" si="8"/>
        <v>3.12</v>
      </c>
      <c r="H85" s="44">
        <v>0</v>
      </c>
      <c r="I85" s="43">
        <f t="shared" si="3"/>
        <v>3.12</v>
      </c>
      <c r="J85" s="59"/>
      <c r="K85" s="46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</row>
    <row r="86" spans="1:37" s="23" customFormat="1" ht="46.5">
      <c r="A86" s="41" t="s">
        <v>126</v>
      </c>
      <c r="B86" s="79" t="s">
        <v>127</v>
      </c>
      <c r="C86" s="38">
        <v>0</v>
      </c>
      <c r="D86" s="43">
        <v>0</v>
      </c>
      <c r="E86" s="43">
        <v>5.48008</v>
      </c>
      <c r="F86" s="43">
        <v>0</v>
      </c>
      <c r="G86" s="43">
        <f t="shared" si="8"/>
        <v>5.48008</v>
      </c>
      <c r="H86" s="44">
        <v>0</v>
      </c>
      <c r="I86" s="43">
        <v>0</v>
      </c>
      <c r="J86" s="59"/>
      <c r="K86" s="46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</row>
    <row r="87" spans="1:37" s="23" customFormat="1" ht="66.75" customHeight="1">
      <c r="A87" s="41" t="s">
        <v>128</v>
      </c>
      <c r="B87" s="42" t="s">
        <v>129</v>
      </c>
      <c r="C87" s="38">
        <v>14.1</v>
      </c>
      <c r="D87" s="43">
        <v>1.7</v>
      </c>
      <c r="E87" s="43">
        <v>99.485</v>
      </c>
      <c r="F87" s="43">
        <v>0</v>
      </c>
      <c r="G87" s="43">
        <f t="shared" si="8"/>
        <v>97.785</v>
      </c>
      <c r="H87" s="44">
        <f t="shared" si="2"/>
        <v>705.5673758865248</v>
      </c>
      <c r="I87" s="43">
        <f t="shared" si="3"/>
        <v>85.385</v>
      </c>
      <c r="J87" s="59">
        <v>190382</v>
      </c>
      <c r="K87" s="46" t="e">
        <f>#REF!-J87</f>
        <v>#REF!</v>
      </c>
      <c r="L87" s="59" t="e">
        <f>#REF!*#REF!/100</f>
        <v>#REF!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</row>
    <row r="88" spans="1:37" s="23" customFormat="1" ht="46.5">
      <c r="A88" s="41" t="s">
        <v>130</v>
      </c>
      <c r="B88" s="42" t="s">
        <v>131</v>
      </c>
      <c r="C88" s="38">
        <v>3386.9</v>
      </c>
      <c r="D88" s="43">
        <v>1800</v>
      </c>
      <c r="E88" s="43">
        <v>2506.84</v>
      </c>
      <c r="F88" s="43">
        <v>0</v>
      </c>
      <c r="G88" s="43">
        <f t="shared" si="8"/>
        <v>706.8400000000001</v>
      </c>
      <c r="H88" s="44">
        <f t="shared" si="2"/>
        <v>74.01576663025186</v>
      </c>
      <c r="I88" s="43">
        <f t="shared" si="3"/>
        <v>-880.06</v>
      </c>
      <c r="J88" s="59">
        <v>2011792</v>
      </c>
      <c r="K88" s="46" t="e">
        <f>#REF!-J88</f>
        <v>#REF!</v>
      </c>
      <c r="L88" s="59" t="e">
        <f>#REF!*#REF!/100</f>
        <v>#REF!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</row>
    <row r="89" spans="1:37" s="23" customFormat="1" ht="54" customHeight="1">
      <c r="A89" s="41" t="s">
        <v>132</v>
      </c>
      <c r="B89" s="42" t="s">
        <v>133</v>
      </c>
      <c r="C89" s="38">
        <v>11082.4</v>
      </c>
      <c r="D89" s="43">
        <v>5445</v>
      </c>
      <c r="E89" s="43">
        <v>57085.4476</v>
      </c>
      <c r="F89" s="43">
        <f t="shared" si="7"/>
        <v>1048.4012415059688</v>
      </c>
      <c r="G89" s="43">
        <f t="shared" si="8"/>
        <v>51640.4476</v>
      </c>
      <c r="H89" s="44">
        <f t="shared" si="2"/>
        <v>515.1000469212445</v>
      </c>
      <c r="I89" s="43">
        <f t="shared" si="3"/>
        <v>46003.0476</v>
      </c>
      <c r="J89" s="59">
        <v>7694400</v>
      </c>
      <c r="K89" s="46" t="e">
        <f>#REF!-J89</f>
        <v>#REF!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</row>
    <row r="90" spans="1:37" s="23" customFormat="1" ht="47.25">
      <c r="A90" s="41" t="s">
        <v>134</v>
      </c>
      <c r="B90" s="71" t="s">
        <v>135</v>
      </c>
      <c r="C90" s="38">
        <v>1385.2</v>
      </c>
      <c r="D90" s="43">
        <v>317</v>
      </c>
      <c r="E90" s="43">
        <v>983.04356</v>
      </c>
      <c r="F90" s="43">
        <f t="shared" si="7"/>
        <v>310.10837854889587</v>
      </c>
      <c r="G90" s="43">
        <f t="shared" si="8"/>
        <v>666.04356</v>
      </c>
      <c r="H90" s="44">
        <f t="shared" si="2"/>
        <v>70.96762633554721</v>
      </c>
      <c r="I90" s="43">
        <f t="shared" si="3"/>
        <v>-402.1564400000001</v>
      </c>
      <c r="J90" s="59"/>
      <c r="K90" s="46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</row>
    <row r="91" spans="1:37" s="23" customFormat="1" ht="31.5">
      <c r="A91" s="41" t="s">
        <v>136</v>
      </c>
      <c r="B91" s="71" t="s">
        <v>121</v>
      </c>
      <c r="C91" s="38">
        <v>12929.5</v>
      </c>
      <c r="D91" s="43">
        <v>6286</v>
      </c>
      <c r="E91" s="43">
        <f>5753.16638+3238.53406</f>
        <v>8991.70044</v>
      </c>
      <c r="F91" s="43">
        <f t="shared" si="7"/>
        <v>143.04327776010183</v>
      </c>
      <c r="G91" s="43">
        <f t="shared" si="8"/>
        <v>2705.7004400000005</v>
      </c>
      <c r="H91" s="44">
        <f t="shared" si="2"/>
        <v>69.54406929889015</v>
      </c>
      <c r="I91" s="43">
        <f t="shared" si="3"/>
        <v>-3937.7995599999995</v>
      </c>
      <c r="J91" s="59"/>
      <c r="K91" s="46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</row>
    <row r="92" spans="1:37" s="23" customFormat="1" ht="51" customHeight="1">
      <c r="A92" s="41" t="s">
        <v>137</v>
      </c>
      <c r="B92" s="71" t="s">
        <v>138</v>
      </c>
      <c r="C92" s="38">
        <v>1086.1</v>
      </c>
      <c r="D92" s="43">
        <v>543</v>
      </c>
      <c r="E92" s="43">
        <v>224.57083</v>
      </c>
      <c r="F92" s="43">
        <f t="shared" si="7"/>
        <v>41.35742725598527</v>
      </c>
      <c r="G92" s="43">
        <f t="shared" si="8"/>
        <v>-318.42917</v>
      </c>
      <c r="H92" s="44">
        <f t="shared" si="2"/>
        <v>20.676809686032595</v>
      </c>
      <c r="I92" s="43">
        <f t="shared" si="3"/>
        <v>-861.5291699999999</v>
      </c>
      <c r="J92" s="59"/>
      <c r="K92" s="46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</row>
    <row r="93" spans="1:37" s="23" customFormat="1" ht="65.25" customHeight="1">
      <c r="A93" s="41" t="s">
        <v>139</v>
      </c>
      <c r="B93" s="71" t="s">
        <v>140</v>
      </c>
      <c r="C93" s="38">
        <v>146.1</v>
      </c>
      <c r="D93" s="43">
        <v>64.5</v>
      </c>
      <c r="E93" s="43">
        <v>26.796</v>
      </c>
      <c r="F93" s="43">
        <f t="shared" si="7"/>
        <v>41.544186046511626</v>
      </c>
      <c r="G93" s="43">
        <f t="shared" si="8"/>
        <v>-37.704</v>
      </c>
      <c r="H93" s="44">
        <f t="shared" si="2"/>
        <v>18.340862422997947</v>
      </c>
      <c r="I93" s="43">
        <f t="shared" si="3"/>
        <v>-119.304</v>
      </c>
      <c r="J93" s="59"/>
      <c r="K93" s="46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</row>
    <row r="94" spans="1:37" s="47" customFormat="1" ht="64.5" customHeight="1">
      <c r="A94" s="51">
        <v>22080000</v>
      </c>
      <c r="B94" s="89" t="s">
        <v>141</v>
      </c>
      <c r="C94" s="38">
        <v>1879.2</v>
      </c>
      <c r="D94" s="53">
        <f>D95</f>
        <v>1003</v>
      </c>
      <c r="E94" s="53">
        <f>E95</f>
        <v>621.32857</v>
      </c>
      <c r="F94" s="38">
        <f t="shared" si="7"/>
        <v>61.947015952143566</v>
      </c>
      <c r="G94" s="38">
        <f t="shared" si="8"/>
        <v>-381.67143</v>
      </c>
      <c r="H94" s="44">
        <f t="shared" si="2"/>
        <v>33.06346157939549</v>
      </c>
      <c r="I94" s="43">
        <f t="shared" si="3"/>
        <v>-1257.8714300000001</v>
      </c>
      <c r="J94" s="55"/>
      <c r="K94" s="45" t="e">
        <f>#REF!-J94</f>
        <v>#REF!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s="23" customFormat="1" ht="62.25">
      <c r="A95" s="41">
        <v>22080400</v>
      </c>
      <c r="B95" s="90" t="s">
        <v>142</v>
      </c>
      <c r="C95" s="38">
        <v>1879.2</v>
      </c>
      <c r="D95" s="43">
        <v>1003</v>
      </c>
      <c r="E95" s="43">
        <f>379.02105+242.30752</f>
        <v>621.32857</v>
      </c>
      <c r="F95" s="43">
        <f t="shared" si="7"/>
        <v>61.947015952143566</v>
      </c>
      <c r="G95" s="43">
        <f t="shared" si="8"/>
        <v>-381.67143</v>
      </c>
      <c r="H95" s="44">
        <f t="shared" si="2"/>
        <v>33.06346157939549</v>
      </c>
      <c r="I95" s="43">
        <f t="shared" si="3"/>
        <v>-1257.8714300000001</v>
      </c>
      <c r="J95" s="59">
        <v>13543200</v>
      </c>
      <c r="K95" s="46" t="e">
        <f>#REF!-J95</f>
        <v>#REF!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</row>
    <row r="96" spans="1:37" s="69" customFormat="1" ht="18">
      <c r="A96" s="51">
        <v>22090000</v>
      </c>
      <c r="B96" s="52" t="s">
        <v>143</v>
      </c>
      <c r="C96" s="38">
        <v>2505.9</v>
      </c>
      <c r="D96" s="53">
        <f>D97+D100+D98+D99</f>
        <v>1317.5</v>
      </c>
      <c r="E96" s="53">
        <f>E97+E100+E98+E99</f>
        <v>1007.2224899999999</v>
      </c>
      <c r="F96" s="38">
        <f t="shared" si="7"/>
        <v>76.449524857685</v>
      </c>
      <c r="G96" s="38">
        <f t="shared" si="8"/>
        <v>-310.2775100000001</v>
      </c>
      <c r="H96" s="44">
        <f t="shared" si="2"/>
        <v>40.19404166167843</v>
      </c>
      <c r="I96" s="43">
        <f t="shared" si="3"/>
        <v>-1498.6775100000002</v>
      </c>
      <c r="J96" s="55"/>
      <c r="K96" s="45" t="e">
        <f>#REF!-J96</f>
        <v>#REF!</v>
      </c>
      <c r="L96" s="55">
        <v>3845500</v>
      </c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s="23" customFormat="1" ht="78">
      <c r="A97" s="41">
        <v>22090100</v>
      </c>
      <c r="B97" s="42" t="s">
        <v>144</v>
      </c>
      <c r="C97" s="38">
        <v>420</v>
      </c>
      <c r="D97" s="43">
        <v>186</v>
      </c>
      <c r="E97" s="43">
        <v>977.34309</v>
      </c>
      <c r="F97" s="43">
        <f t="shared" si="7"/>
        <v>525.4532741935484</v>
      </c>
      <c r="G97" s="43">
        <f t="shared" si="8"/>
        <v>791.34309</v>
      </c>
      <c r="H97" s="44">
        <f aca="true" t="shared" si="9" ref="H97:H109">E97/C97*100</f>
        <v>232.7007357142857</v>
      </c>
      <c r="I97" s="43">
        <f aca="true" t="shared" si="10" ref="I97:I109">E97-C97</f>
        <v>557.34309</v>
      </c>
      <c r="J97" s="59">
        <v>3749362</v>
      </c>
      <c r="K97" s="46" t="e">
        <f>#REF!-J97</f>
        <v>#REF!</v>
      </c>
      <c r="L97" s="59" t="e">
        <f>#REF!*#REF!/100-1</f>
        <v>#REF!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pans="1:37" s="23" customFormat="1" ht="30.75">
      <c r="A98" s="41" t="s">
        <v>145</v>
      </c>
      <c r="B98" s="42" t="s">
        <v>146</v>
      </c>
      <c r="C98" s="38">
        <v>325</v>
      </c>
      <c r="D98" s="43">
        <v>218.5</v>
      </c>
      <c r="E98" s="43">
        <v>-23.7899</v>
      </c>
      <c r="F98" s="43">
        <f t="shared" si="7"/>
        <v>-10.887826086956522</v>
      </c>
      <c r="G98" s="43">
        <f t="shared" si="8"/>
        <v>-242.2899</v>
      </c>
      <c r="H98" s="44">
        <f t="shared" si="9"/>
        <v>-7.31996923076923</v>
      </c>
      <c r="I98" s="43">
        <f t="shared" si="10"/>
        <v>-348.7899</v>
      </c>
      <c r="J98" s="59"/>
      <c r="K98" s="46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</row>
    <row r="99" spans="1:37" s="23" customFormat="1" ht="46.5">
      <c r="A99" s="41" t="s">
        <v>147</v>
      </c>
      <c r="B99" s="42" t="s">
        <v>148</v>
      </c>
      <c r="C99" s="38">
        <v>0</v>
      </c>
      <c r="D99" s="43">
        <v>0</v>
      </c>
      <c r="E99" s="43">
        <v>0</v>
      </c>
      <c r="F99" s="43">
        <v>0</v>
      </c>
      <c r="G99" s="43">
        <f t="shared" si="8"/>
        <v>0</v>
      </c>
      <c r="H99" s="44">
        <v>0</v>
      </c>
      <c r="I99" s="43">
        <f t="shared" si="10"/>
        <v>0</v>
      </c>
      <c r="J99" s="59"/>
      <c r="K99" s="46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</row>
    <row r="100" spans="1:37" s="23" customFormat="1" ht="62.25">
      <c r="A100" s="91" t="s">
        <v>149</v>
      </c>
      <c r="B100" s="79" t="s">
        <v>150</v>
      </c>
      <c r="C100" s="38">
        <v>1760.9</v>
      </c>
      <c r="D100" s="43">
        <v>913</v>
      </c>
      <c r="E100" s="43">
        <v>53.6693</v>
      </c>
      <c r="F100" s="43">
        <f t="shared" si="7"/>
        <v>5.878346111719606</v>
      </c>
      <c r="G100" s="43">
        <f t="shared" si="8"/>
        <v>-859.3307</v>
      </c>
      <c r="H100" s="44">
        <f t="shared" si="9"/>
        <v>3.0478334942359018</v>
      </c>
      <c r="I100" s="43">
        <f t="shared" si="10"/>
        <v>-1707.2307</v>
      </c>
      <c r="J100" s="59">
        <v>96138</v>
      </c>
      <c r="K100" s="46" t="e">
        <f>#REF!-J100</f>
        <v>#REF!</v>
      </c>
      <c r="L100" s="59" t="e">
        <f>#REF!*#REF!/100</f>
        <v>#REF!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</row>
    <row r="101" spans="1:37" s="17" customFormat="1" ht="30" customHeight="1">
      <c r="A101" s="36">
        <v>24000000</v>
      </c>
      <c r="B101" s="37" t="s">
        <v>151</v>
      </c>
      <c r="C101" s="38">
        <v>276.6</v>
      </c>
      <c r="D101" s="48">
        <f aca="true" t="shared" si="11" ref="D101:W101">D102+D103</f>
        <v>121</v>
      </c>
      <c r="E101" s="48">
        <f t="shared" si="11"/>
        <v>646.08344</v>
      </c>
      <c r="F101" s="38">
        <f t="shared" si="7"/>
        <v>533.9532561983472</v>
      </c>
      <c r="G101" s="38">
        <f t="shared" si="8"/>
        <v>525.08344</v>
      </c>
      <c r="H101" s="44">
        <f t="shared" si="9"/>
        <v>233.58041937816338</v>
      </c>
      <c r="I101" s="43">
        <f t="shared" si="10"/>
        <v>369.48344</v>
      </c>
      <c r="J101" s="49">
        <f t="shared" si="11"/>
        <v>3000</v>
      </c>
      <c r="K101" s="49" t="e">
        <f t="shared" si="11"/>
        <v>#REF!</v>
      </c>
      <c r="L101" s="49">
        <f t="shared" si="11"/>
        <v>0</v>
      </c>
      <c r="M101" s="49">
        <f t="shared" si="11"/>
        <v>0</v>
      </c>
      <c r="N101" s="49">
        <f t="shared" si="11"/>
        <v>0</v>
      </c>
      <c r="O101" s="49">
        <f t="shared" si="11"/>
        <v>0</v>
      </c>
      <c r="P101" s="49">
        <f t="shared" si="11"/>
        <v>0</v>
      </c>
      <c r="Q101" s="49">
        <f t="shared" si="11"/>
        <v>0</v>
      </c>
      <c r="R101" s="49">
        <f t="shared" si="11"/>
        <v>0</v>
      </c>
      <c r="S101" s="49">
        <f t="shared" si="11"/>
        <v>0</v>
      </c>
      <c r="T101" s="49">
        <f t="shared" si="11"/>
        <v>0</v>
      </c>
      <c r="U101" s="49">
        <f t="shared" si="11"/>
        <v>0</v>
      </c>
      <c r="V101" s="49">
        <f t="shared" si="11"/>
        <v>0</v>
      </c>
      <c r="W101" s="49">
        <f t="shared" si="11"/>
        <v>0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1:37" s="47" customFormat="1" ht="75" customHeight="1">
      <c r="A102" s="51">
        <v>24030000</v>
      </c>
      <c r="B102" s="52" t="s">
        <v>152</v>
      </c>
      <c r="C102" s="38">
        <v>12</v>
      </c>
      <c r="D102" s="74">
        <v>1</v>
      </c>
      <c r="E102" s="74">
        <v>0</v>
      </c>
      <c r="F102" s="38">
        <v>0</v>
      </c>
      <c r="G102" s="38">
        <f t="shared" si="8"/>
        <v>-1</v>
      </c>
      <c r="H102" s="44">
        <f t="shared" si="9"/>
        <v>0</v>
      </c>
      <c r="I102" s="43">
        <f t="shared" si="10"/>
        <v>-12</v>
      </c>
      <c r="J102" s="55">
        <v>3000</v>
      </c>
      <c r="K102" s="45" t="e">
        <f>#REF!-J102</f>
        <v>#REF!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s="47" customFormat="1" ht="18">
      <c r="A103" s="51">
        <v>24060000</v>
      </c>
      <c r="B103" s="52" t="s">
        <v>111</v>
      </c>
      <c r="C103" s="38">
        <v>264.6</v>
      </c>
      <c r="D103" s="53">
        <f>D104</f>
        <v>120</v>
      </c>
      <c r="E103" s="53">
        <f>E104</f>
        <v>646.08344</v>
      </c>
      <c r="F103" s="38">
        <f t="shared" si="7"/>
        <v>538.4028666666667</v>
      </c>
      <c r="G103" s="38">
        <f t="shared" si="8"/>
        <v>526.08344</v>
      </c>
      <c r="H103" s="44">
        <f t="shared" si="9"/>
        <v>244.1736356764928</v>
      </c>
      <c r="I103" s="43">
        <f t="shared" si="10"/>
        <v>381.48344</v>
      </c>
      <c r="J103" s="55"/>
      <c r="K103" s="45" t="e">
        <f>#REF!-J103</f>
        <v>#REF!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s="23" customFormat="1" ht="18">
      <c r="A104" s="93" t="s">
        <v>153</v>
      </c>
      <c r="B104" s="42" t="s">
        <v>111</v>
      </c>
      <c r="C104" s="38">
        <v>264.6</v>
      </c>
      <c r="D104" s="43">
        <v>120</v>
      </c>
      <c r="E104" s="43">
        <v>646.08344</v>
      </c>
      <c r="F104" s="43">
        <f t="shared" si="7"/>
        <v>538.4028666666667</v>
      </c>
      <c r="G104" s="43">
        <f t="shared" si="8"/>
        <v>526.08344</v>
      </c>
      <c r="H104" s="44">
        <f t="shared" si="9"/>
        <v>244.1736356764928</v>
      </c>
      <c r="I104" s="43">
        <f t="shared" si="10"/>
        <v>381.48344</v>
      </c>
      <c r="J104" s="59">
        <v>16935800</v>
      </c>
      <c r="K104" s="46" t="e">
        <f>#REF!-J104</f>
        <v>#REF!</v>
      </c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</row>
    <row r="105" spans="1:37" s="17" customFormat="1" ht="18">
      <c r="A105" s="29" t="s">
        <v>154</v>
      </c>
      <c r="B105" s="30" t="s">
        <v>155</v>
      </c>
      <c r="C105" s="32">
        <v>187.7</v>
      </c>
      <c r="D105" s="32">
        <f>D106</f>
        <v>60</v>
      </c>
      <c r="E105" s="32">
        <f>E106+E108</f>
        <v>16.59519</v>
      </c>
      <c r="F105" s="32">
        <f t="shared" si="7"/>
        <v>27.658649999999994</v>
      </c>
      <c r="G105" s="32">
        <f t="shared" si="8"/>
        <v>-43.40481</v>
      </c>
      <c r="H105" s="75">
        <f t="shared" si="9"/>
        <v>8.841337240277038</v>
      </c>
      <c r="I105" s="76">
        <f t="shared" si="10"/>
        <v>-171.10481</v>
      </c>
      <c r="J105" s="63"/>
      <c r="K105" s="35" t="e">
        <f>#REF!-J105</f>
        <v>#REF!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1:37" s="17" customFormat="1" ht="30.75">
      <c r="A106" s="36" t="s">
        <v>156</v>
      </c>
      <c r="B106" s="37" t="s">
        <v>157</v>
      </c>
      <c r="C106" s="38">
        <v>187.7</v>
      </c>
      <c r="D106" s="38">
        <f>D107</f>
        <v>60</v>
      </c>
      <c r="E106" s="38">
        <f>E107</f>
        <v>16.51993</v>
      </c>
      <c r="F106" s="38">
        <f t="shared" si="7"/>
        <v>27.533216666666664</v>
      </c>
      <c r="G106" s="38">
        <f t="shared" si="8"/>
        <v>-43.48007</v>
      </c>
      <c r="H106" s="44">
        <f t="shared" si="9"/>
        <v>8.801241342567927</v>
      </c>
      <c r="I106" s="43">
        <f t="shared" si="10"/>
        <v>-171.18007</v>
      </c>
      <c r="J106" s="63"/>
      <c r="K106" s="35" t="e">
        <f>#REF!-J106</f>
        <v>#REF!</v>
      </c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s="23" customFormat="1" ht="109.5" customHeight="1">
      <c r="A107" s="41" t="s">
        <v>158</v>
      </c>
      <c r="B107" s="42" t="s">
        <v>159</v>
      </c>
      <c r="C107" s="38">
        <v>187.7</v>
      </c>
      <c r="D107" s="43">
        <v>60</v>
      </c>
      <c r="E107" s="43">
        <v>16.51993</v>
      </c>
      <c r="F107" s="43">
        <f t="shared" si="7"/>
        <v>27.533216666666664</v>
      </c>
      <c r="G107" s="43">
        <f t="shared" si="8"/>
        <v>-43.48007</v>
      </c>
      <c r="H107" s="44">
        <f t="shared" si="9"/>
        <v>8.801241342567927</v>
      </c>
      <c r="I107" s="43">
        <f t="shared" si="10"/>
        <v>-171.18007</v>
      </c>
      <c r="J107" s="59"/>
      <c r="K107" s="46" t="e">
        <f>#REF!-J107</f>
        <v>#REF!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</row>
    <row r="108" spans="1:37" s="23" customFormat="1" ht="51" customHeight="1">
      <c r="A108" s="94" t="s">
        <v>160</v>
      </c>
      <c r="B108" s="65" t="s">
        <v>161</v>
      </c>
      <c r="C108" s="38">
        <v>0</v>
      </c>
      <c r="D108" s="43">
        <v>0</v>
      </c>
      <c r="E108" s="43">
        <v>0.07526</v>
      </c>
      <c r="F108" s="43">
        <v>0</v>
      </c>
      <c r="G108" s="43">
        <f>E108-D108</f>
        <v>0.07526</v>
      </c>
      <c r="H108" s="43">
        <v>0</v>
      </c>
      <c r="I108" s="43">
        <f>E108-C108</f>
        <v>0.07526</v>
      </c>
      <c r="J108" s="59"/>
      <c r="K108" s="46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</row>
    <row r="109" spans="1:37" s="17" customFormat="1" ht="31.5" customHeight="1">
      <c r="A109" s="95">
        <v>900101</v>
      </c>
      <c r="B109" s="96" t="s">
        <v>162</v>
      </c>
      <c r="C109" s="97">
        <v>3152384.4</v>
      </c>
      <c r="D109" s="97">
        <f>D10+D72+D105</f>
        <v>1580372.2000000002</v>
      </c>
      <c r="E109" s="97">
        <f>E10+E72+E105</f>
        <v>1780573.29745</v>
      </c>
      <c r="F109" s="97">
        <f t="shared" si="7"/>
        <v>112.66797134561084</v>
      </c>
      <c r="G109" s="97">
        <f t="shared" si="8"/>
        <v>200201.09744999977</v>
      </c>
      <c r="H109" s="98">
        <f t="shared" si="9"/>
        <v>56.483381197102744</v>
      </c>
      <c r="I109" s="97">
        <f t="shared" si="10"/>
        <v>-1371811.10255</v>
      </c>
      <c r="J109" s="63"/>
      <c r="K109" s="35" t="e">
        <f>#REF!-J109</f>
        <v>#REF!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</row>
    <row r="110" spans="1:37" ht="15">
      <c r="A110" s="99"/>
      <c r="B110" s="100"/>
      <c r="C110" s="100"/>
      <c r="D110" s="101"/>
      <c r="E110" s="102"/>
      <c r="F110" s="102"/>
      <c r="G110" s="102"/>
      <c r="H110" s="102"/>
      <c r="I110" s="102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</row>
    <row r="111" spans="1:37" ht="15">
      <c r="A111" s="99"/>
      <c r="B111" s="100"/>
      <c r="C111" s="100"/>
      <c r="D111" s="101"/>
      <c r="E111" s="103"/>
      <c r="F111" s="103"/>
      <c r="G111" s="103"/>
      <c r="H111" s="103"/>
      <c r="I111" s="103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</row>
    <row r="112" spans="1:37" ht="15">
      <c r="A112" s="99"/>
      <c r="B112" s="100"/>
      <c r="C112" s="100"/>
      <c r="D112" s="101"/>
      <c r="E112" s="103"/>
      <c r="F112" s="103"/>
      <c r="G112" s="103"/>
      <c r="H112" s="103"/>
      <c r="I112" s="103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</row>
    <row r="113" spans="2:37" ht="15">
      <c r="B113" s="7"/>
      <c r="C113" s="7"/>
      <c r="D113" s="7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</row>
    <row r="114" spans="1:37" ht="15">
      <c r="A114" s="99"/>
      <c r="B114" s="100"/>
      <c r="C114" s="100"/>
      <c r="D114" s="102"/>
      <c r="E114" s="102"/>
      <c r="F114" s="102"/>
      <c r="G114" s="102"/>
      <c r="H114" s="102"/>
      <c r="I114" s="102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</row>
    <row r="115" spans="1:37" ht="15">
      <c r="A115" s="99"/>
      <c r="B115" s="100"/>
      <c r="C115" s="100"/>
      <c r="D115" s="101"/>
      <c r="E115" s="103"/>
      <c r="F115" s="103"/>
      <c r="G115" s="103"/>
      <c r="H115" s="103"/>
      <c r="I115" s="103"/>
      <c r="J115" s="103">
        <f aca="true" t="shared" si="12" ref="J115:Q115">J113+J114</f>
        <v>0</v>
      </c>
      <c r="K115" s="103">
        <f t="shared" si="12"/>
        <v>0</v>
      </c>
      <c r="L115" s="103">
        <f t="shared" si="12"/>
        <v>0</v>
      </c>
      <c r="M115" s="103">
        <f t="shared" si="12"/>
        <v>0</v>
      </c>
      <c r="N115" s="103">
        <f t="shared" si="12"/>
        <v>0</v>
      </c>
      <c r="O115" s="103">
        <f t="shared" si="12"/>
        <v>0</v>
      </c>
      <c r="P115" s="103">
        <f t="shared" si="12"/>
        <v>0</v>
      </c>
      <c r="Q115" s="103">
        <f t="shared" si="12"/>
        <v>0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</row>
    <row r="116" spans="1:37" ht="15">
      <c r="A116" s="99"/>
      <c r="B116" s="100"/>
      <c r="C116" s="100"/>
      <c r="D116" s="101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59"/>
      <c r="AF116" s="59"/>
      <c r="AG116" s="59"/>
      <c r="AH116" s="59"/>
      <c r="AI116" s="59"/>
      <c r="AJ116" s="59"/>
      <c r="AK116" s="59"/>
    </row>
    <row r="117" spans="1:37" ht="15">
      <c r="A117" s="99"/>
      <c r="B117" s="100"/>
      <c r="C117" s="100"/>
      <c r="D117" s="101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</row>
    <row r="118" spans="1:37" ht="15">
      <c r="A118" s="99"/>
      <c r="B118" s="100"/>
      <c r="C118" s="100"/>
      <c r="D118" s="101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</row>
    <row r="119" spans="1:37" ht="15">
      <c r="A119" s="99"/>
      <c r="B119" s="100"/>
      <c r="C119" s="100"/>
      <c r="D119" s="101"/>
      <c r="E119" s="103"/>
      <c r="F119" s="103"/>
      <c r="G119" s="103"/>
      <c r="H119" s="103"/>
      <c r="I119" s="103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</row>
    <row r="120" spans="1:37" ht="15">
      <c r="A120" s="99"/>
      <c r="B120" s="100"/>
      <c r="C120" s="100"/>
      <c r="D120" s="101"/>
      <c r="E120" s="103"/>
      <c r="F120" s="103"/>
      <c r="G120" s="103"/>
      <c r="H120" s="103"/>
      <c r="I120" s="103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</row>
    <row r="121" spans="1:37" ht="15">
      <c r="A121" s="99"/>
      <c r="B121" s="100"/>
      <c r="C121" s="100"/>
      <c r="D121" s="101"/>
      <c r="E121" s="103"/>
      <c r="F121" s="103"/>
      <c r="G121" s="103"/>
      <c r="H121" s="103"/>
      <c r="I121" s="103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</row>
    <row r="122" spans="1:37" ht="15">
      <c r="A122" s="99"/>
      <c r="B122" s="100"/>
      <c r="C122" s="100"/>
      <c r="D122" s="101"/>
      <c r="E122" s="103"/>
      <c r="F122" s="103"/>
      <c r="G122" s="103"/>
      <c r="H122" s="103"/>
      <c r="I122" s="103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</row>
    <row r="123" spans="1:37" ht="15">
      <c r="A123" s="99"/>
      <c r="B123" s="100"/>
      <c r="C123" s="100"/>
      <c r="D123" s="101"/>
      <c r="E123" s="103"/>
      <c r="F123" s="103"/>
      <c r="G123" s="103"/>
      <c r="H123" s="103"/>
      <c r="I123" s="103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ht="15">
      <c r="A124" s="99"/>
      <c r="B124" s="100"/>
      <c r="C124" s="100"/>
      <c r="D124" s="101"/>
      <c r="E124" s="103"/>
      <c r="F124" s="103"/>
      <c r="G124" s="103"/>
      <c r="H124" s="103"/>
      <c r="I124" s="103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ht="15">
      <c r="A125" s="99"/>
      <c r="B125" s="100"/>
      <c r="C125" s="100"/>
      <c r="D125" s="101"/>
      <c r="E125" s="103"/>
      <c r="F125" s="103"/>
      <c r="G125" s="103"/>
      <c r="H125" s="103"/>
      <c r="I125" s="103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ht="15">
      <c r="A126" s="99"/>
      <c r="B126" s="100"/>
      <c r="C126" s="100"/>
      <c r="D126" s="101"/>
      <c r="E126" s="103"/>
      <c r="F126" s="103"/>
      <c r="G126" s="103"/>
      <c r="H126" s="103"/>
      <c r="I126" s="103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ht="15">
      <c r="A127" s="99"/>
      <c r="B127" s="100"/>
      <c r="C127" s="100"/>
      <c r="D127" s="101"/>
      <c r="E127" s="103"/>
      <c r="F127" s="103"/>
      <c r="G127" s="103"/>
      <c r="H127" s="103"/>
      <c r="I127" s="103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ht="15">
      <c r="A128" s="99"/>
      <c r="B128" s="100"/>
      <c r="C128" s="100"/>
      <c r="D128" s="101"/>
      <c r="E128" s="103"/>
      <c r="F128" s="103"/>
      <c r="G128" s="103"/>
      <c r="H128" s="103"/>
      <c r="I128" s="103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ht="15">
      <c r="A129" s="99"/>
      <c r="B129" s="100"/>
      <c r="C129" s="100"/>
      <c r="D129" s="101"/>
      <c r="E129" s="103"/>
      <c r="F129" s="103"/>
      <c r="G129" s="103"/>
      <c r="H129" s="103"/>
      <c r="I129" s="103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ht="15">
      <c r="A130" s="99"/>
      <c r="B130" s="100"/>
      <c r="C130" s="100"/>
      <c r="D130" s="101"/>
      <c r="E130" s="103"/>
      <c r="F130" s="103"/>
      <c r="G130" s="103"/>
      <c r="H130" s="103"/>
      <c r="I130" s="103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ht="15">
      <c r="A131" s="99"/>
      <c r="B131" s="100"/>
      <c r="C131" s="100"/>
      <c r="D131" s="101"/>
      <c r="E131" s="103"/>
      <c r="F131" s="103"/>
      <c r="G131" s="103"/>
      <c r="H131" s="103"/>
      <c r="I131" s="103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ht="15">
      <c r="A132" s="99"/>
      <c r="B132" s="100"/>
      <c r="C132" s="100"/>
      <c r="D132" s="101"/>
      <c r="E132" s="103"/>
      <c r="F132" s="103"/>
      <c r="G132" s="103"/>
      <c r="H132" s="103"/>
      <c r="I132" s="103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ht="15">
      <c r="A133" s="99"/>
      <c r="B133" s="100"/>
      <c r="C133" s="100"/>
      <c r="D133" s="101"/>
      <c r="E133" s="103"/>
      <c r="F133" s="103"/>
      <c r="G133" s="103"/>
      <c r="H133" s="103"/>
      <c r="I133" s="103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</row>
    <row r="134" spans="1:37" ht="15">
      <c r="A134" s="99"/>
      <c r="B134" s="100"/>
      <c r="C134" s="100"/>
      <c r="D134" s="101"/>
      <c r="E134" s="103"/>
      <c r="F134" s="103"/>
      <c r="G134" s="103"/>
      <c r="H134" s="103"/>
      <c r="I134" s="103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ht="15">
      <c r="A135" s="99"/>
      <c r="B135" s="100"/>
      <c r="C135" s="100"/>
      <c r="D135" s="101"/>
      <c r="E135" s="103"/>
      <c r="F135" s="103"/>
      <c r="G135" s="103"/>
      <c r="H135" s="103"/>
      <c r="I135" s="103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ht="15">
      <c r="A136" s="99"/>
      <c r="B136" s="100"/>
      <c r="C136" s="100"/>
      <c r="D136" s="101"/>
      <c r="E136" s="103"/>
      <c r="F136" s="103"/>
      <c r="G136" s="103"/>
      <c r="H136" s="103"/>
      <c r="I136" s="103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ht="15">
      <c r="A137" s="99"/>
      <c r="B137" s="100"/>
      <c r="C137" s="100"/>
      <c r="D137" s="101"/>
      <c r="E137" s="103"/>
      <c r="F137" s="103"/>
      <c r="G137" s="103"/>
      <c r="H137" s="103"/>
      <c r="I137" s="103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</row>
    <row r="138" spans="1:37" ht="15">
      <c r="A138" s="99"/>
      <c r="B138" s="100"/>
      <c r="C138" s="100"/>
      <c r="D138" s="101"/>
      <c r="E138" s="103"/>
      <c r="F138" s="103"/>
      <c r="G138" s="103"/>
      <c r="H138" s="103"/>
      <c r="I138" s="103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ht="15">
      <c r="A139" s="99"/>
      <c r="B139" s="100"/>
      <c r="C139" s="100"/>
      <c r="D139" s="101"/>
      <c r="E139" s="103"/>
      <c r="F139" s="103"/>
      <c r="G139" s="103"/>
      <c r="H139" s="103"/>
      <c r="I139" s="103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</row>
    <row r="140" spans="1:37" ht="15">
      <c r="A140" s="99"/>
      <c r="B140" s="100"/>
      <c r="C140" s="100"/>
      <c r="D140" s="101"/>
      <c r="E140" s="103"/>
      <c r="F140" s="103"/>
      <c r="G140" s="103"/>
      <c r="H140" s="103"/>
      <c r="I140" s="103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1:37" ht="15">
      <c r="A141" s="99"/>
      <c r="B141" s="100"/>
      <c r="C141" s="100"/>
      <c r="D141" s="101"/>
      <c r="E141" s="103"/>
      <c r="F141" s="103"/>
      <c r="G141" s="103"/>
      <c r="H141" s="103"/>
      <c r="I141" s="103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</row>
    <row r="142" spans="1:37" ht="15">
      <c r="A142" s="99"/>
      <c r="B142" s="100"/>
      <c r="C142" s="100"/>
      <c r="D142" s="101"/>
      <c r="E142" s="103"/>
      <c r="F142" s="103"/>
      <c r="G142" s="103"/>
      <c r="H142" s="103"/>
      <c r="I142" s="103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</row>
    <row r="143" spans="1:37" ht="15">
      <c r="A143" s="99"/>
      <c r="B143" s="100"/>
      <c r="C143" s="100"/>
      <c r="D143" s="101"/>
      <c r="E143" s="103"/>
      <c r="F143" s="103"/>
      <c r="G143" s="103"/>
      <c r="H143" s="103"/>
      <c r="I143" s="103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</row>
    <row r="144" spans="1:37" ht="15">
      <c r="A144" s="99"/>
      <c r="B144" s="100"/>
      <c r="C144" s="100"/>
      <c r="D144" s="101"/>
      <c r="E144" s="103"/>
      <c r="F144" s="103"/>
      <c r="G144" s="103"/>
      <c r="H144" s="103"/>
      <c r="I144" s="103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ht="15">
      <c r="A145" s="99"/>
      <c r="B145" s="100"/>
      <c r="C145" s="100"/>
      <c r="D145" s="101"/>
      <c r="E145" s="103"/>
      <c r="F145" s="103"/>
      <c r="G145" s="103"/>
      <c r="H145" s="103"/>
      <c r="I145" s="103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ht="15">
      <c r="A146" s="99"/>
      <c r="B146" s="100"/>
      <c r="C146" s="100"/>
      <c r="D146" s="101"/>
      <c r="E146" s="103"/>
      <c r="F146" s="103"/>
      <c r="G146" s="103"/>
      <c r="H146" s="103"/>
      <c r="I146" s="103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ht="15">
      <c r="A147" s="99"/>
      <c r="B147" s="100"/>
      <c r="C147" s="100"/>
      <c r="D147" s="101"/>
      <c r="E147" s="103"/>
      <c r="F147" s="103"/>
      <c r="G147" s="103"/>
      <c r="H147" s="103"/>
      <c r="I147" s="103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</row>
    <row r="148" spans="1:37" ht="15">
      <c r="A148" s="99"/>
      <c r="B148" s="100"/>
      <c r="C148" s="100"/>
      <c r="D148" s="101"/>
      <c r="E148" s="103"/>
      <c r="F148" s="103"/>
      <c r="G148" s="103"/>
      <c r="H148" s="103"/>
      <c r="I148" s="103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</row>
    <row r="149" spans="1:37" ht="15">
      <c r="A149" s="99"/>
      <c r="B149" s="100"/>
      <c r="C149" s="100"/>
      <c r="D149" s="101"/>
      <c r="E149" s="103"/>
      <c r="F149" s="103"/>
      <c r="G149" s="103"/>
      <c r="H149" s="103"/>
      <c r="I149" s="103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</row>
    <row r="150" spans="1:37" ht="15">
      <c r="A150" s="99"/>
      <c r="B150" s="100"/>
      <c r="C150" s="100"/>
      <c r="D150" s="101"/>
      <c r="E150" s="103"/>
      <c r="F150" s="103"/>
      <c r="G150" s="103"/>
      <c r="H150" s="103"/>
      <c r="I150" s="103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</row>
    <row r="151" spans="1:37" ht="15">
      <c r="A151" s="99"/>
      <c r="B151" s="100"/>
      <c r="C151" s="100"/>
      <c r="D151" s="101"/>
      <c r="E151" s="103"/>
      <c r="F151" s="103"/>
      <c r="G151" s="103"/>
      <c r="H151" s="103"/>
      <c r="I151" s="103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</row>
    <row r="152" spans="1:37" ht="15">
      <c r="A152" s="99"/>
      <c r="B152" s="100"/>
      <c r="C152" s="100"/>
      <c r="D152" s="101"/>
      <c r="E152" s="103"/>
      <c r="F152" s="103"/>
      <c r="G152" s="103"/>
      <c r="H152" s="103"/>
      <c r="I152" s="103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</row>
    <row r="153" spans="1:37" ht="15">
      <c r="A153" s="99"/>
      <c r="B153" s="100"/>
      <c r="C153" s="100"/>
      <c r="D153" s="101"/>
      <c r="E153" s="103"/>
      <c r="F153" s="103"/>
      <c r="G153" s="103"/>
      <c r="H153" s="103"/>
      <c r="I153" s="103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</row>
    <row r="154" spans="1:37" ht="15">
      <c r="A154" s="99"/>
      <c r="B154" s="100"/>
      <c r="C154" s="100"/>
      <c r="D154" s="101"/>
      <c r="E154" s="103"/>
      <c r="F154" s="103"/>
      <c r="G154" s="103"/>
      <c r="H154" s="103"/>
      <c r="I154" s="103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</row>
    <row r="155" spans="1:37" ht="15">
      <c r="A155" s="99"/>
      <c r="B155" s="100"/>
      <c r="C155" s="100"/>
      <c r="D155" s="101"/>
      <c r="E155" s="103"/>
      <c r="F155" s="103"/>
      <c r="G155" s="103"/>
      <c r="H155" s="103"/>
      <c r="I155" s="103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</row>
    <row r="156" spans="1:37" ht="15">
      <c r="A156" s="99"/>
      <c r="B156" s="100"/>
      <c r="C156" s="100"/>
      <c r="D156" s="101"/>
      <c r="E156" s="103"/>
      <c r="F156" s="103"/>
      <c r="G156" s="103"/>
      <c r="H156" s="103"/>
      <c r="I156" s="103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</row>
    <row r="157" spans="1:37" ht="15">
      <c r="A157" s="99"/>
      <c r="B157" s="100"/>
      <c r="C157" s="100"/>
      <c r="D157" s="101"/>
      <c r="E157" s="103"/>
      <c r="F157" s="103"/>
      <c r="G157" s="103"/>
      <c r="H157" s="103"/>
      <c r="I157" s="103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</row>
    <row r="158" spans="1:37" ht="15">
      <c r="A158" s="99"/>
      <c r="B158" s="100"/>
      <c r="C158" s="100"/>
      <c r="D158" s="101"/>
      <c r="E158" s="103"/>
      <c r="F158" s="103"/>
      <c r="G158" s="103"/>
      <c r="H158" s="103"/>
      <c r="I158" s="103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</row>
    <row r="159" spans="1:37" ht="15">
      <c r="A159" s="99"/>
      <c r="B159" s="100"/>
      <c r="C159" s="100"/>
      <c r="D159" s="101"/>
      <c r="E159" s="103"/>
      <c r="F159" s="103"/>
      <c r="G159" s="103"/>
      <c r="H159" s="103"/>
      <c r="I159" s="103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</row>
    <row r="160" spans="1:37" ht="15">
      <c r="A160" s="99"/>
      <c r="B160" s="100"/>
      <c r="C160" s="100"/>
      <c r="D160" s="101"/>
      <c r="E160" s="103"/>
      <c r="F160" s="103"/>
      <c r="G160" s="103"/>
      <c r="H160" s="103"/>
      <c r="I160" s="103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</row>
    <row r="161" spans="1:37" ht="15">
      <c r="A161" s="99"/>
      <c r="B161" s="100"/>
      <c r="C161" s="100"/>
      <c r="D161" s="101"/>
      <c r="E161" s="103"/>
      <c r="F161" s="103"/>
      <c r="G161" s="103"/>
      <c r="H161" s="103"/>
      <c r="I161" s="103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</row>
    <row r="162" spans="1:37" ht="15">
      <c r="A162" s="99"/>
      <c r="B162" s="100"/>
      <c r="C162" s="100"/>
      <c r="D162" s="101"/>
      <c r="E162" s="103"/>
      <c r="F162" s="103"/>
      <c r="G162" s="103"/>
      <c r="H162" s="103"/>
      <c r="I162" s="103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</row>
    <row r="163" spans="1:37" ht="15">
      <c r="A163" s="99"/>
      <c r="B163" s="100"/>
      <c r="C163" s="100"/>
      <c r="D163" s="101"/>
      <c r="E163" s="103"/>
      <c r="F163" s="103"/>
      <c r="G163" s="103"/>
      <c r="H163" s="103"/>
      <c r="I163" s="103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</row>
    <row r="164" spans="1:37" ht="15">
      <c r="A164" s="99"/>
      <c r="B164" s="100"/>
      <c r="C164" s="100"/>
      <c r="D164" s="101"/>
      <c r="E164" s="103"/>
      <c r="F164" s="103"/>
      <c r="G164" s="103"/>
      <c r="H164" s="103"/>
      <c r="I164" s="103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</row>
    <row r="165" spans="1:37" ht="15">
      <c r="A165" s="99"/>
      <c r="B165" s="100"/>
      <c r="C165" s="100"/>
      <c r="D165" s="101"/>
      <c r="E165" s="103"/>
      <c r="F165" s="103"/>
      <c r="G165" s="103"/>
      <c r="H165" s="103"/>
      <c r="I165" s="103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</row>
    <row r="166" spans="1:37" ht="15">
      <c r="A166" s="99"/>
      <c r="B166" s="100"/>
      <c r="C166" s="100"/>
      <c r="D166" s="101"/>
      <c r="E166" s="103"/>
      <c r="F166" s="103"/>
      <c r="G166" s="103"/>
      <c r="H166" s="103"/>
      <c r="I166" s="103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</row>
    <row r="167" spans="1:37" ht="15">
      <c r="A167" s="99"/>
      <c r="B167" s="100"/>
      <c r="C167" s="100"/>
      <c r="D167" s="101"/>
      <c r="E167" s="103"/>
      <c r="F167" s="103"/>
      <c r="G167" s="103"/>
      <c r="H167" s="103"/>
      <c r="I167" s="103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</row>
    <row r="168" spans="1:37" ht="15">
      <c r="A168" s="99"/>
      <c r="B168" s="100"/>
      <c r="C168" s="100"/>
      <c r="D168" s="101"/>
      <c r="E168" s="103"/>
      <c r="F168" s="103"/>
      <c r="G168" s="103"/>
      <c r="H168" s="103"/>
      <c r="I168" s="103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</row>
    <row r="169" spans="1:37" ht="15">
      <c r="A169" s="99"/>
      <c r="B169" s="100"/>
      <c r="C169" s="100"/>
      <c r="D169" s="101"/>
      <c r="E169" s="103"/>
      <c r="F169" s="103"/>
      <c r="G169" s="103"/>
      <c r="H169" s="103"/>
      <c r="I169" s="103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</row>
    <row r="170" spans="1:37" ht="15">
      <c r="A170" s="99"/>
      <c r="B170" s="100"/>
      <c r="C170" s="100"/>
      <c r="D170" s="101"/>
      <c r="E170" s="103"/>
      <c r="F170" s="103"/>
      <c r="G170" s="103"/>
      <c r="H170" s="103"/>
      <c r="I170" s="103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</row>
    <row r="171" spans="1:37" ht="15">
      <c r="A171" s="99"/>
      <c r="B171" s="100"/>
      <c r="C171" s="100"/>
      <c r="D171" s="101"/>
      <c r="E171" s="103"/>
      <c r="F171" s="103"/>
      <c r="G171" s="103"/>
      <c r="H171" s="103"/>
      <c r="I171" s="103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</row>
    <row r="172" spans="1:37" ht="15">
      <c r="A172" s="99"/>
      <c r="B172" s="100"/>
      <c r="C172" s="100"/>
      <c r="D172" s="101"/>
      <c r="E172" s="103"/>
      <c r="F172" s="103"/>
      <c r="G172" s="103"/>
      <c r="H172" s="103"/>
      <c r="I172" s="103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</row>
    <row r="173" spans="1:37" ht="15">
      <c r="A173" s="99"/>
      <c r="B173" s="100"/>
      <c r="C173" s="100"/>
      <c r="D173" s="101"/>
      <c r="E173" s="103"/>
      <c r="F173" s="103"/>
      <c r="G173" s="103"/>
      <c r="H173" s="103"/>
      <c r="I173" s="103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</row>
    <row r="174" spans="1:37" ht="15">
      <c r="A174" s="99"/>
      <c r="B174" s="100"/>
      <c r="C174" s="100"/>
      <c r="D174" s="101"/>
      <c r="E174" s="103"/>
      <c r="F174" s="103"/>
      <c r="G174" s="103"/>
      <c r="H174" s="103"/>
      <c r="I174" s="103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</row>
    <row r="175" spans="1:37" ht="15">
      <c r="A175" s="99"/>
      <c r="B175" s="100"/>
      <c r="C175" s="100"/>
      <c r="D175" s="101"/>
      <c r="E175" s="103"/>
      <c r="F175" s="103"/>
      <c r="G175" s="103"/>
      <c r="H175" s="103"/>
      <c r="I175" s="103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</row>
    <row r="176" spans="1:37" ht="15">
      <c r="A176" s="99"/>
      <c r="B176" s="100"/>
      <c r="C176" s="100"/>
      <c r="D176" s="101"/>
      <c r="E176" s="103"/>
      <c r="F176" s="103"/>
      <c r="G176" s="103"/>
      <c r="H176" s="103"/>
      <c r="I176" s="103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</row>
    <row r="177" spans="1:37" ht="15">
      <c r="A177" s="99"/>
      <c r="B177" s="100"/>
      <c r="C177" s="100"/>
      <c r="D177" s="101"/>
      <c r="E177" s="103"/>
      <c r="F177" s="103"/>
      <c r="G177" s="103"/>
      <c r="H177" s="103"/>
      <c r="I177" s="103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</row>
    <row r="178" spans="1:37" ht="15">
      <c r="A178" s="99"/>
      <c r="B178" s="100"/>
      <c r="C178" s="100"/>
      <c r="D178" s="101"/>
      <c r="E178" s="103"/>
      <c r="F178" s="103"/>
      <c r="G178" s="103"/>
      <c r="H178" s="103"/>
      <c r="I178" s="103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</row>
    <row r="179" spans="1:37" ht="15">
      <c r="A179" s="99"/>
      <c r="B179" s="100"/>
      <c r="C179" s="100"/>
      <c r="D179" s="101"/>
      <c r="E179" s="103"/>
      <c r="F179" s="103"/>
      <c r="G179" s="103"/>
      <c r="H179" s="103"/>
      <c r="I179" s="103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</row>
    <row r="180" spans="1:37" ht="15">
      <c r="A180" s="99"/>
      <c r="B180" s="100"/>
      <c r="C180" s="100"/>
      <c r="D180" s="101"/>
      <c r="E180" s="103"/>
      <c r="F180" s="103"/>
      <c r="G180" s="103"/>
      <c r="H180" s="103"/>
      <c r="I180" s="103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</row>
    <row r="181" spans="1:37" ht="15">
      <c r="A181" s="99"/>
      <c r="B181" s="100"/>
      <c r="C181" s="100"/>
      <c r="D181" s="101"/>
      <c r="E181" s="103"/>
      <c r="F181" s="103"/>
      <c r="G181" s="103"/>
      <c r="H181" s="103"/>
      <c r="I181" s="103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</row>
    <row r="182" spans="1:37" ht="15">
      <c r="A182" s="99"/>
      <c r="B182" s="100"/>
      <c r="C182" s="100"/>
      <c r="D182" s="101"/>
      <c r="E182" s="103"/>
      <c r="F182" s="103"/>
      <c r="G182" s="103"/>
      <c r="H182" s="103"/>
      <c r="I182" s="103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</row>
    <row r="183" spans="1:37" ht="15">
      <c r="A183" s="99"/>
      <c r="B183" s="100"/>
      <c r="C183" s="100"/>
      <c r="D183" s="101"/>
      <c r="E183" s="103"/>
      <c r="F183" s="103"/>
      <c r="G183" s="103"/>
      <c r="H183" s="103"/>
      <c r="I183" s="103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</row>
    <row r="184" spans="1:37" ht="15">
      <c r="A184" s="99"/>
      <c r="B184" s="100"/>
      <c r="C184" s="100"/>
      <c r="D184" s="101"/>
      <c r="E184" s="103"/>
      <c r="F184" s="103"/>
      <c r="G184" s="103"/>
      <c r="H184" s="103"/>
      <c r="I184" s="103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</row>
    <row r="185" spans="1:37" ht="15">
      <c r="A185" s="99"/>
      <c r="B185" s="100"/>
      <c r="C185" s="100"/>
      <c r="D185" s="101"/>
      <c r="E185" s="103"/>
      <c r="F185" s="103"/>
      <c r="G185" s="103"/>
      <c r="H185" s="103"/>
      <c r="I185" s="103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</row>
    <row r="186" spans="1:37" ht="15">
      <c r="A186" s="99"/>
      <c r="B186" s="100"/>
      <c r="C186" s="100"/>
      <c r="D186" s="101"/>
      <c r="E186" s="103"/>
      <c r="F186" s="103"/>
      <c r="G186" s="103"/>
      <c r="H186" s="103"/>
      <c r="I186" s="103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</row>
    <row r="187" spans="1:37" ht="15">
      <c r="A187" s="99"/>
      <c r="B187" s="100"/>
      <c r="C187" s="100"/>
      <c r="D187" s="101"/>
      <c r="E187" s="103"/>
      <c r="F187" s="103"/>
      <c r="G187" s="103"/>
      <c r="H187" s="103"/>
      <c r="I187" s="103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</row>
    <row r="188" spans="1:37" ht="15">
      <c r="A188" s="99"/>
      <c r="B188" s="100"/>
      <c r="C188" s="100"/>
      <c r="D188" s="101"/>
      <c r="E188" s="103"/>
      <c r="F188" s="103"/>
      <c r="G188" s="103"/>
      <c r="H188" s="103"/>
      <c r="I188" s="103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</row>
    <row r="189" spans="1:37" ht="15">
      <c r="A189" s="99"/>
      <c r="B189" s="100"/>
      <c r="C189" s="100"/>
      <c r="D189" s="101"/>
      <c r="E189" s="103"/>
      <c r="F189" s="103"/>
      <c r="G189" s="103"/>
      <c r="H189" s="103"/>
      <c r="I189" s="103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</row>
    <row r="190" spans="1:37" ht="15">
      <c r="A190" s="99"/>
      <c r="B190" s="100"/>
      <c r="C190" s="100"/>
      <c r="D190" s="101"/>
      <c r="E190" s="103"/>
      <c r="F190" s="103"/>
      <c r="G190" s="103"/>
      <c r="H190" s="103"/>
      <c r="I190" s="103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</row>
    <row r="191" spans="1:37" ht="15">
      <c r="A191" s="99"/>
      <c r="B191" s="100"/>
      <c r="C191" s="100"/>
      <c r="D191" s="101"/>
      <c r="E191" s="103"/>
      <c r="F191" s="103"/>
      <c r="G191" s="103"/>
      <c r="H191" s="103"/>
      <c r="I191" s="103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</row>
    <row r="192" spans="1:37" ht="15">
      <c r="A192" s="99"/>
      <c r="B192" s="100"/>
      <c r="C192" s="100"/>
      <c r="D192" s="101"/>
      <c r="E192" s="103"/>
      <c r="F192" s="103"/>
      <c r="G192" s="103"/>
      <c r="H192" s="103"/>
      <c r="I192" s="103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</row>
    <row r="193" spans="1:37" ht="15">
      <c r="A193" s="99"/>
      <c r="B193" s="100"/>
      <c r="C193" s="100"/>
      <c r="D193" s="101"/>
      <c r="E193" s="103"/>
      <c r="F193" s="103"/>
      <c r="G193" s="103"/>
      <c r="H193" s="103"/>
      <c r="I193" s="103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</row>
    <row r="194" spans="1:37" ht="15">
      <c r="A194" s="99"/>
      <c r="B194" s="100"/>
      <c r="C194" s="100"/>
      <c r="D194" s="101"/>
      <c r="E194" s="103"/>
      <c r="F194" s="103"/>
      <c r="G194" s="103"/>
      <c r="H194" s="103"/>
      <c r="I194" s="103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</row>
    <row r="195" spans="1:37" ht="15">
      <c r="A195" s="99"/>
      <c r="B195" s="100"/>
      <c r="C195" s="100"/>
      <c r="D195" s="101"/>
      <c r="E195" s="103"/>
      <c r="F195" s="103"/>
      <c r="G195" s="103"/>
      <c r="H195" s="103"/>
      <c r="I195" s="103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</row>
    <row r="196" spans="1:37" ht="15">
      <c r="A196" s="99"/>
      <c r="B196" s="100"/>
      <c r="C196" s="100"/>
      <c r="D196" s="101"/>
      <c r="E196" s="103"/>
      <c r="F196" s="103"/>
      <c r="G196" s="103"/>
      <c r="H196" s="103"/>
      <c r="I196" s="103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</row>
    <row r="197" spans="1:37" ht="15">
      <c r="A197" s="99"/>
      <c r="B197" s="100"/>
      <c r="C197" s="100"/>
      <c r="D197" s="101"/>
      <c r="E197" s="103"/>
      <c r="F197" s="103"/>
      <c r="G197" s="103"/>
      <c r="H197" s="103"/>
      <c r="I197" s="103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</row>
    <row r="198" spans="1:37" ht="15">
      <c r="A198" s="99"/>
      <c r="B198" s="100"/>
      <c r="C198" s="100"/>
      <c r="D198" s="101"/>
      <c r="E198" s="103"/>
      <c r="F198" s="103"/>
      <c r="G198" s="103"/>
      <c r="H198" s="103"/>
      <c r="I198" s="103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</row>
    <row r="199" spans="1:37" ht="15">
      <c r="A199" s="99"/>
      <c r="B199" s="100"/>
      <c r="C199" s="100"/>
      <c r="D199" s="101"/>
      <c r="E199" s="103"/>
      <c r="F199" s="103"/>
      <c r="G199" s="103"/>
      <c r="H199" s="103"/>
      <c r="I199" s="103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</row>
    <row r="200" spans="1:37" ht="15">
      <c r="A200" s="99"/>
      <c r="B200" s="100"/>
      <c r="C200" s="100"/>
      <c r="D200" s="101"/>
      <c r="E200" s="103"/>
      <c r="F200" s="103"/>
      <c r="G200" s="103"/>
      <c r="H200" s="103"/>
      <c r="I200" s="103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</row>
    <row r="201" spans="1:37" ht="15">
      <c r="A201" s="99"/>
      <c r="B201" s="100"/>
      <c r="C201" s="100"/>
      <c r="D201" s="101"/>
      <c r="E201" s="103"/>
      <c r="F201" s="103"/>
      <c r="G201" s="103"/>
      <c r="H201" s="103"/>
      <c r="I201" s="103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</row>
    <row r="202" spans="1:37" ht="15">
      <c r="A202" s="99"/>
      <c r="B202" s="100"/>
      <c r="C202" s="100"/>
      <c r="D202" s="101"/>
      <c r="E202" s="103"/>
      <c r="F202" s="103"/>
      <c r="G202" s="103"/>
      <c r="H202" s="103"/>
      <c r="I202" s="103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</row>
    <row r="203" spans="1:37" ht="15">
      <c r="A203" s="99"/>
      <c r="B203" s="100"/>
      <c r="C203" s="100"/>
      <c r="D203" s="101"/>
      <c r="E203" s="103"/>
      <c r="F203" s="103"/>
      <c r="G203" s="103"/>
      <c r="H203" s="103"/>
      <c r="I203" s="103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</row>
    <row r="204" spans="1:37" ht="15">
      <c r="A204" s="99"/>
      <c r="B204" s="100"/>
      <c r="C204" s="100"/>
      <c r="D204" s="101"/>
      <c r="E204" s="103"/>
      <c r="F204" s="103"/>
      <c r="G204" s="103"/>
      <c r="H204" s="103"/>
      <c r="I204" s="103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</row>
    <row r="205" spans="1:37" ht="15">
      <c r="A205" s="99"/>
      <c r="B205" s="100"/>
      <c r="C205" s="100"/>
      <c r="D205" s="101"/>
      <c r="E205" s="103"/>
      <c r="F205" s="103"/>
      <c r="G205" s="103"/>
      <c r="H205" s="103"/>
      <c r="I205" s="103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</row>
    <row r="206" spans="1:37" ht="15">
      <c r="A206" s="99"/>
      <c r="B206" s="100"/>
      <c r="C206" s="100"/>
      <c r="D206" s="101"/>
      <c r="E206" s="103"/>
      <c r="F206" s="103"/>
      <c r="G206" s="103"/>
      <c r="H206" s="103"/>
      <c r="I206" s="103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</row>
    <row r="207" spans="1:37" ht="15">
      <c r="A207" s="99"/>
      <c r="B207" s="100"/>
      <c r="C207" s="100"/>
      <c r="D207" s="101"/>
      <c r="E207" s="103"/>
      <c r="F207" s="103"/>
      <c r="G207" s="103"/>
      <c r="H207" s="103"/>
      <c r="I207" s="103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</row>
    <row r="208" spans="1:37" ht="15">
      <c r="A208" s="99"/>
      <c r="B208" s="100"/>
      <c r="C208" s="100"/>
      <c r="D208" s="101"/>
      <c r="E208" s="103"/>
      <c r="F208" s="103"/>
      <c r="G208" s="103"/>
      <c r="H208" s="103"/>
      <c r="I208" s="103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</row>
    <row r="209" spans="1:37" ht="15">
      <c r="A209" s="99"/>
      <c r="B209" s="100"/>
      <c r="C209" s="100"/>
      <c r="D209" s="101"/>
      <c r="E209" s="103"/>
      <c r="F209" s="103"/>
      <c r="G209" s="103"/>
      <c r="H209" s="103"/>
      <c r="I209" s="103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</row>
    <row r="210" spans="1:37" ht="15">
      <c r="A210" s="99"/>
      <c r="B210" s="100"/>
      <c r="C210" s="100"/>
      <c r="D210" s="101"/>
      <c r="E210" s="103"/>
      <c r="F210" s="103"/>
      <c r="G210" s="103"/>
      <c r="H210" s="103"/>
      <c r="I210" s="103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</row>
    <row r="211" spans="1:37" ht="15">
      <c r="A211" s="99"/>
      <c r="B211" s="100"/>
      <c r="C211" s="100"/>
      <c r="D211" s="101"/>
      <c r="E211" s="103"/>
      <c r="F211" s="103"/>
      <c r="G211" s="103"/>
      <c r="H211" s="103"/>
      <c r="I211" s="103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</row>
    <row r="212" spans="1:37" ht="15">
      <c r="A212" s="99"/>
      <c r="B212" s="100"/>
      <c r="C212" s="100"/>
      <c r="D212" s="101"/>
      <c r="E212" s="103"/>
      <c r="F212" s="103"/>
      <c r="G212" s="103"/>
      <c r="H212" s="103"/>
      <c r="I212" s="103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</row>
    <row r="213" spans="1:37" ht="15">
      <c r="A213" s="99"/>
      <c r="B213" s="100"/>
      <c r="C213" s="100"/>
      <c r="D213" s="101"/>
      <c r="E213" s="103"/>
      <c r="F213" s="103"/>
      <c r="G213" s="103"/>
      <c r="H213" s="103"/>
      <c r="I213" s="103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</row>
    <row r="214" spans="1:37" ht="15">
      <c r="A214" s="99"/>
      <c r="B214" s="100"/>
      <c r="C214" s="100"/>
      <c r="D214" s="101"/>
      <c r="E214" s="103"/>
      <c r="F214" s="103"/>
      <c r="G214" s="103"/>
      <c r="H214" s="103"/>
      <c r="I214" s="103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</row>
    <row r="215" spans="1:37" ht="15">
      <c r="A215" s="99"/>
      <c r="B215" s="100"/>
      <c r="C215" s="100"/>
      <c r="D215" s="101"/>
      <c r="E215" s="103"/>
      <c r="F215" s="103"/>
      <c r="G215" s="103"/>
      <c r="H215" s="103"/>
      <c r="I215" s="103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</row>
    <row r="216" spans="1:37" ht="15">
      <c r="A216" s="99"/>
      <c r="B216" s="100"/>
      <c r="C216" s="100"/>
      <c r="D216" s="101"/>
      <c r="E216" s="103"/>
      <c r="F216" s="103"/>
      <c r="G216" s="103"/>
      <c r="H216" s="103"/>
      <c r="I216" s="103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</row>
    <row r="217" spans="1:37" ht="15">
      <c r="A217" s="99"/>
      <c r="B217" s="100"/>
      <c r="C217" s="100"/>
      <c r="D217" s="101"/>
      <c r="E217" s="103"/>
      <c r="F217" s="103"/>
      <c r="G217" s="103"/>
      <c r="H217" s="103"/>
      <c r="I217" s="103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</row>
    <row r="218" spans="1:37" ht="15">
      <c r="A218" s="99"/>
      <c r="B218" s="100"/>
      <c r="C218" s="100"/>
      <c r="D218" s="101"/>
      <c r="E218" s="103"/>
      <c r="F218" s="103"/>
      <c r="G218" s="103"/>
      <c r="H218" s="103"/>
      <c r="I218" s="103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</row>
    <row r="219" spans="1:37" ht="15">
      <c r="A219" s="99"/>
      <c r="B219" s="100"/>
      <c r="C219" s="100"/>
      <c r="D219" s="101"/>
      <c r="E219" s="103"/>
      <c r="F219" s="103"/>
      <c r="G219" s="103"/>
      <c r="H219" s="103"/>
      <c r="I219" s="103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</row>
    <row r="220" spans="1:37" ht="15">
      <c r="A220" s="99"/>
      <c r="B220" s="100"/>
      <c r="C220" s="100"/>
      <c r="D220" s="101"/>
      <c r="E220" s="103"/>
      <c r="F220" s="103"/>
      <c r="G220" s="103"/>
      <c r="H220" s="103"/>
      <c r="I220" s="103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</row>
    <row r="221" spans="1:37" ht="15">
      <c r="A221" s="99"/>
      <c r="B221" s="100"/>
      <c r="C221" s="100"/>
      <c r="D221" s="101"/>
      <c r="E221" s="103"/>
      <c r="F221" s="103"/>
      <c r="G221" s="103"/>
      <c r="H221" s="103"/>
      <c r="I221" s="103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</row>
    <row r="222" spans="1:37" ht="15">
      <c r="A222" s="99"/>
      <c r="B222" s="100"/>
      <c r="C222" s="100"/>
      <c r="D222" s="101"/>
      <c r="E222" s="103"/>
      <c r="F222" s="103"/>
      <c r="G222" s="103"/>
      <c r="H222" s="103"/>
      <c r="I222" s="103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</row>
    <row r="223" spans="1:37" ht="15">
      <c r="A223" s="99"/>
      <c r="B223" s="100"/>
      <c r="C223" s="100"/>
      <c r="D223" s="101"/>
      <c r="E223" s="103"/>
      <c r="F223" s="103"/>
      <c r="G223" s="103"/>
      <c r="H223" s="103"/>
      <c r="I223" s="103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</row>
    <row r="224" spans="1:37" ht="15">
      <c r="A224" s="99"/>
      <c r="B224" s="100"/>
      <c r="C224" s="100"/>
      <c r="D224" s="101"/>
      <c r="E224" s="103"/>
      <c r="F224" s="103"/>
      <c r="G224" s="103"/>
      <c r="H224" s="103"/>
      <c r="I224" s="103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</row>
    <row r="225" spans="1:37" ht="15">
      <c r="A225" s="99"/>
      <c r="B225" s="100"/>
      <c r="C225" s="100"/>
      <c r="D225" s="101"/>
      <c r="E225" s="103"/>
      <c r="F225" s="103"/>
      <c r="G225" s="103"/>
      <c r="H225" s="103"/>
      <c r="I225" s="103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</row>
    <row r="226" spans="1:37" ht="15">
      <c r="A226" s="99"/>
      <c r="B226" s="100"/>
      <c r="C226" s="100"/>
      <c r="D226" s="101"/>
      <c r="E226" s="103"/>
      <c r="F226" s="103"/>
      <c r="G226" s="103"/>
      <c r="H226" s="103"/>
      <c r="I226" s="103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</row>
    <row r="227" spans="1:37" ht="15">
      <c r="A227" s="99"/>
      <c r="B227" s="100"/>
      <c r="C227" s="100"/>
      <c r="D227" s="101"/>
      <c r="E227" s="103"/>
      <c r="F227" s="103"/>
      <c r="G227" s="103"/>
      <c r="H227" s="103"/>
      <c r="I227" s="103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</row>
    <row r="228" spans="1:37" ht="15">
      <c r="A228" s="99"/>
      <c r="B228" s="100"/>
      <c r="C228" s="100"/>
      <c r="D228" s="101"/>
      <c r="E228" s="103"/>
      <c r="F228" s="103"/>
      <c r="G228" s="103"/>
      <c r="H228" s="103"/>
      <c r="I228" s="103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</row>
    <row r="229" spans="1:37" ht="15">
      <c r="A229" s="99"/>
      <c r="B229" s="100"/>
      <c r="C229" s="100"/>
      <c r="D229" s="101"/>
      <c r="E229" s="103"/>
      <c r="F229" s="103"/>
      <c r="G229" s="103"/>
      <c r="H229" s="103"/>
      <c r="I229" s="103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</row>
    <row r="230" spans="1:37" ht="15">
      <c r="A230" s="99"/>
      <c r="B230" s="100"/>
      <c r="C230" s="100"/>
      <c r="D230" s="101"/>
      <c r="E230" s="103"/>
      <c r="F230" s="103"/>
      <c r="G230" s="103"/>
      <c r="H230" s="103"/>
      <c r="I230" s="103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</row>
    <row r="231" spans="1:37" ht="15">
      <c r="A231" s="99"/>
      <c r="B231" s="100"/>
      <c r="C231" s="100"/>
      <c r="D231" s="101"/>
      <c r="E231" s="103"/>
      <c r="F231" s="103"/>
      <c r="G231" s="103"/>
      <c r="H231" s="103"/>
      <c r="I231" s="103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</row>
    <row r="232" spans="1:37" ht="15">
      <c r="A232" s="99"/>
      <c r="B232" s="100"/>
      <c r="C232" s="100"/>
      <c r="D232" s="101"/>
      <c r="E232" s="103"/>
      <c r="F232" s="103"/>
      <c r="G232" s="103"/>
      <c r="H232" s="103"/>
      <c r="I232" s="103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</row>
    <row r="233" spans="1:37" ht="15">
      <c r="A233" s="99"/>
      <c r="B233" s="100"/>
      <c r="C233" s="100"/>
      <c r="D233" s="101"/>
      <c r="E233" s="104"/>
      <c r="F233" s="104"/>
      <c r="G233" s="104"/>
      <c r="H233" s="103"/>
      <c r="I233" s="10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">
      <c r="A234" s="99"/>
      <c r="B234" s="100"/>
      <c r="C234" s="100"/>
      <c r="D234" s="101"/>
      <c r="E234" s="104"/>
      <c r="F234" s="104"/>
      <c r="G234" s="104"/>
      <c r="H234" s="103"/>
      <c r="I234" s="10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">
      <c r="A235" s="99"/>
      <c r="B235" s="100"/>
      <c r="C235" s="100"/>
      <c r="D235" s="101"/>
      <c r="E235" s="104"/>
      <c r="F235" s="104"/>
      <c r="G235" s="104"/>
      <c r="H235" s="103"/>
      <c r="I235" s="10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">
      <c r="A236" s="99"/>
      <c r="B236" s="100"/>
      <c r="C236" s="100"/>
      <c r="D236" s="101"/>
      <c r="E236" s="104"/>
      <c r="F236" s="104"/>
      <c r="G236" s="104"/>
      <c r="H236" s="103"/>
      <c r="I236" s="10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">
      <c r="A237" s="99"/>
      <c r="B237" s="100"/>
      <c r="C237" s="100"/>
      <c r="D237" s="101"/>
      <c r="E237" s="104"/>
      <c r="F237" s="104"/>
      <c r="G237" s="104"/>
      <c r="H237" s="103"/>
      <c r="I237" s="10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">
      <c r="A238" s="99"/>
      <c r="B238" s="100"/>
      <c r="C238" s="100"/>
      <c r="D238" s="101"/>
      <c r="E238" s="104"/>
      <c r="F238" s="104"/>
      <c r="G238" s="104"/>
      <c r="H238" s="103"/>
      <c r="I238" s="10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">
      <c r="A239" s="99"/>
      <c r="B239" s="100"/>
      <c r="C239" s="100"/>
      <c r="D239" s="101"/>
      <c r="E239" s="104"/>
      <c r="F239" s="104"/>
      <c r="G239" s="104"/>
      <c r="H239" s="103"/>
      <c r="I239" s="10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">
      <c r="A240" s="99"/>
      <c r="B240" s="100"/>
      <c r="C240" s="100"/>
      <c r="D240" s="101"/>
      <c r="E240" s="104"/>
      <c r="F240" s="104"/>
      <c r="G240" s="104"/>
      <c r="H240" s="103"/>
      <c r="I240" s="10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">
      <c r="A241" s="99"/>
      <c r="B241" s="100"/>
      <c r="C241" s="100"/>
      <c r="D241" s="101"/>
      <c r="E241" s="104"/>
      <c r="F241" s="104"/>
      <c r="G241" s="104"/>
      <c r="H241" s="103"/>
      <c r="I241" s="10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">
      <c r="A242" s="99"/>
      <c r="B242" s="100"/>
      <c r="C242" s="100"/>
      <c r="D242" s="101"/>
      <c r="E242" s="104"/>
      <c r="F242" s="104"/>
      <c r="G242" s="104"/>
      <c r="H242" s="103"/>
      <c r="I242" s="10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">
      <c r="A243" s="99"/>
      <c r="B243" s="100"/>
      <c r="C243" s="100"/>
      <c r="D243" s="101"/>
      <c r="E243" s="104"/>
      <c r="F243" s="104"/>
      <c r="G243" s="104"/>
      <c r="H243" s="103"/>
      <c r="I243" s="10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">
      <c r="A244" s="99"/>
      <c r="B244" s="100"/>
      <c r="C244" s="100"/>
      <c r="D244" s="101"/>
      <c r="E244" s="104"/>
      <c r="F244" s="104"/>
      <c r="G244" s="104"/>
      <c r="H244" s="103"/>
      <c r="I244" s="10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5">
      <c r="A245" s="99"/>
      <c r="B245" s="100"/>
      <c r="C245" s="100"/>
      <c r="D245" s="101"/>
      <c r="E245" s="104"/>
      <c r="F245" s="104"/>
      <c r="G245" s="104"/>
      <c r="H245" s="103"/>
      <c r="I245" s="10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9" ht="15">
      <c r="A246" s="99"/>
      <c r="B246" s="100"/>
      <c r="C246" s="100"/>
      <c r="D246" s="101"/>
      <c r="E246" s="104"/>
      <c r="F246" s="104"/>
      <c r="G246" s="104"/>
      <c r="H246" s="103"/>
      <c r="I246" s="103"/>
    </row>
    <row r="247" spans="1:9" ht="15">
      <c r="A247" s="99"/>
      <c r="B247" s="100"/>
      <c r="C247" s="100"/>
      <c r="D247" s="101"/>
      <c r="E247" s="104"/>
      <c r="F247" s="104"/>
      <c r="G247" s="104"/>
      <c r="H247" s="103"/>
      <c r="I247" s="103"/>
    </row>
    <row r="248" spans="1:9" ht="15">
      <c r="A248" s="99"/>
      <c r="B248" s="100"/>
      <c r="C248" s="100"/>
      <c r="D248" s="101"/>
      <c r="E248" s="104"/>
      <c r="F248" s="104"/>
      <c r="G248" s="104"/>
      <c r="H248" s="103"/>
      <c r="I248" s="103"/>
    </row>
    <row r="249" spans="1:9" ht="15">
      <c r="A249" s="99"/>
      <c r="B249" s="100"/>
      <c r="C249" s="100"/>
      <c r="D249" s="101"/>
      <c r="E249" s="104"/>
      <c r="F249" s="104"/>
      <c r="G249" s="104"/>
      <c r="H249" s="103"/>
      <c r="I249" s="103"/>
    </row>
    <row r="250" spans="1:9" ht="15">
      <c r="A250" s="99"/>
      <c r="B250" s="100"/>
      <c r="C250" s="100"/>
      <c r="D250" s="101"/>
      <c r="E250" s="104"/>
      <c r="F250" s="104"/>
      <c r="G250" s="104"/>
      <c r="H250" s="103"/>
      <c r="I250" s="103"/>
    </row>
    <row r="251" spans="1:9" ht="15">
      <c r="A251" s="99"/>
      <c r="B251" s="100"/>
      <c r="C251" s="100"/>
      <c r="D251" s="101"/>
      <c r="E251" s="104"/>
      <c r="F251" s="104"/>
      <c r="G251" s="104"/>
      <c r="H251" s="103"/>
      <c r="I251" s="103"/>
    </row>
    <row r="252" spans="1:9" ht="15">
      <c r="A252" s="99"/>
      <c r="B252" s="100"/>
      <c r="C252" s="100"/>
      <c r="D252" s="101"/>
      <c r="E252" s="104"/>
      <c r="F252" s="104"/>
      <c r="G252" s="104"/>
      <c r="H252" s="103"/>
      <c r="I252" s="103"/>
    </row>
    <row r="253" spans="1:9" ht="15">
      <c r="A253" s="99"/>
      <c r="B253" s="100"/>
      <c r="C253" s="100"/>
      <c r="D253" s="101"/>
      <c r="E253" s="104"/>
      <c r="F253" s="104"/>
      <c r="G253" s="104"/>
      <c r="H253" s="103"/>
      <c r="I253" s="103"/>
    </row>
    <row r="254" spans="1:9" ht="15">
      <c r="A254" s="99"/>
      <c r="B254" s="100"/>
      <c r="C254" s="100"/>
      <c r="D254" s="101"/>
      <c r="E254" s="104"/>
      <c r="F254" s="104"/>
      <c r="G254" s="104"/>
      <c r="H254" s="103"/>
      <c r="I254" s="103"/>
    </row>
    <row r="255" spans="1:9" ht="15">
      <c r="A255" s="99"/>
      <c r="B255" s="100"/>
      <c r="C255" s="100"/>
      <c r="D255" s="101"/>
      <c r="E255" s="104"/>
      <c r="F255" s="104"/>
      <c r="G255" s="104"/>
      <c r="H255" s="103"/>
      <c r="I255" s="103"/>
    </row>
    <row r="256" spans="1:9" ht="15">
      <c r="A256" s="99"/>
      <c r="B256" s="100"/>
      <c r="C256" s="100"/>
      <c r="D256" s="101"/>
      <c r="E256" s="104"/>
      <c r="F256" s="104"/>
      <c r="G256" s="104"/>
      <c r="H256" s="103"/>
      <c r="I256" s="103"/>
    </row>
    <row r="257" spans="1:9" ht="15">
      <c r="A257" s="99"/>
      <c r="B257" s="100"/>
      <c r="C257" s="100"/>
      <c r="D257" s="101"/>
      <c r="E257" s="104"/>
      <c r="F257" s="104"/>
      <c r="G257" s="104"/>
      <c r="H257" s="103"/>
      <c r="I257" s="103"/>
    </row>
    <row r="258" spans="1:9" ht="15">
      <c r="A258" s="99"/>
      <c r="B258" s="100"/>
      <c r="C258" s="100"/>
      <c r="D258" s="101"/>
      <c r="E258" s="104"/>
      <c r="F258" s="104"/>
      <c r="G258" s="104"/>
      <c r="H258" s="103"/>
      <c r="I258" s="103"/>
    </row>
    <row r="259" spans="1:9" ht="15">
      <c r="A259" s="99"/>
      <c r="B259" s="100"/>
      <c r="C259" s="100"/>
      <c r="D259" s="101"/>
      <c r="E259" s="104"/>
      <c r="F259" s="104"/>
      <c r="G259" s="104"/>
      <c r="H259" s="103"/>
      <c r="I259" s="103"/>
    </row>
    <row r="260" spans="1:9" ht="15">
      <c r="A260" s="99"/>
      <c r="B260" s="100"/>
      <c r="C260" s="100"/>
      <c r="D260" s="101"/>
      <c r="E260" s="104"/>
      <c r="F260" s="104"/>
      <c r="G260" s="104"/>
      <c r="H260" s="103"/>
      <c r="I260" s="103"/>
    </row>
    <row r="261" spans="1:9" ht="15">
      <c r="A261" s="99"/>
      <c r="B261" s="100"/>
      <c r="C261" s="100"/>
      <c r="D261" s="101"/>
      <c r="E261" s="104"/>
      <c r="F261" s="104"/>
      <c r="G261" s="104"/>
      <c r="H261" s="103"/>
      <c r="I261" s="103"/>
    </row>
    <row r="262" spans="1:9" ht="15">
      <c r="A262" s="99"/>
      <c r="B262" s="100"/>
      <c r="C262" s="100"/>
      <c r="D262" s="101"/>
      <c r="E262" s="104"/>
      <c r="F262" s="104"/>
      <c r="G262" s="104"/>
      <c r="H262" s="103"/>
      <c r="I262" s="103"/>
    </row>
    <row r="263" spans="1:9" ht="15">
      <c r="A263" s="99"/>
      <c r="B263" s="100"/>
      <c r="C263" s="100"/>
      <c r="D263" s="101"/>
      <c r="E263" s="104"/>
      <c r="F263" s="104"/>
      <c r="G263" s="104"/>
      <c r="H263" s="103"/>
      <c r="I263" s="103"/>
    </row>
    <row r="264" spans="1:9" ht="15">
      <c r="A264" s="99"/>
      <c r="B264" s="100"/>
      <c r="C264" s="100"/>
      <c r="D264" s="101"/>
      <c r="E264" s="104"/>
      <c r="F264" s="104"/>
      <c r="G264" s="104"/>
      <c r="H264" s="103"/>
      <c r="I264" s="103"/>
    </row>
    <row r="265" spans="1:9" ht="15">
      <c r="A265" s="99"/>
      <c r="B265" s="100"/>
      <c r="C265" s="100"/>
      <c r="D265" s="101"/>
      <c r="E265" s="104"/>
      <c r="F265" s="104"/>
      <c r="G265" s="104"/>
      <c r="H265" s="103"/>
      <c r="I265" s="103"/>
    </row>
    <row r="266" spans="1:9" ht="15">
      <c r="A266" s="99"/>
      <c r="B266" s="100"/>
      <c r="C266" s="100"/>
      <c r="D266" s="101"/>
      <c r="E266" s="104"/>
      <c r="F266" s="104"/>
      <c r="G266" s="104"/>
      <c r="H266" s="103"/>
      <c r="I266" s="103"/>
    </row>
    <row r="267" spans="1:9" ht="15">
      <c r="A267" s="99"/>
      <c r="B267" s="100"/>
      <c r="C267" s="100"/>
      <c r="D267" s="101"/>
      <c r="E267" s="104"/>
      <c r="F267" s="104"/>
      <c r="G267" s="104"/>
      <c r="H267" s="103"/>
      <c r="I267" s="103"/>
    </row>
    <row r="268" spans="1:9" ht="15">
      <c r="A268" s="99"/>
      <c r="B268" s="100"/>
      <c r="C268" s="100"/>
      <c r="D268" s="101"/>
      <c r="E268" s="104"/>
      <c r="F268" s="104"/>
      <c r="G268" s="104"/>
      <c r="H268" s="103"/>
      <c r="I268" s="103"/>
    </row>
    <row r="269" spans="1:9" ht="15">
      <c r="A269" s="99"/>
      <c r="B269" s="100"/>
      <c r="C269" s="100"/>
      <c r="D269" s="101"/>
      <c r="E269" s="104"/>
      <c r="F269" s="104"/>
      <c r="G269" s="104"/>
      <c r="H269" s="103"/>
      <c r="I269" s="103"/>
    </row>
    <row r="270" spans="1:9" ht="15">
      <c r="A270" s="99"/>
      <c r="B270" s="100"/>
      <c r="C270" s="100"/>
      <c r="D270" s="101"/>
      <c r="E270" s="104"/>
      <c r="F270" s="104"/>
      <c r="G270" s="104"/>
      <c r="H270" s="103"/>
      <c r="I270" s="103"/>
    </row>
    <row r="271" spans="1:9" ht="15">
      <c r="A271" s="99"/>
      <c r="B271" s="100"/>
      <c r="C271" s="100"/>
      <c r="D271" s="101"/>
      <c r="E271" s="104"/>
      <c r="F271" s="104"/>
      <c r="G271" s="104"/>
      <c r="H271" s="103"/>
      <c r="I271" s="103"/>
    </row>
    <row r="272" spans="1:9" ht="15">
      <c r="A272" s="99"/>
      <c r="B272" s="100"/>
      <c r="C272" s="100"/>
      <c r="D272" s="101"/>
      <c r="E272" s="104"/>
      <c r="F272" s="104"/>
      <c r="G272" s="104"/>
      <c r="H272" s="103"/>
      <c r="I272" s="103"/>
    </row>
    <row r="273" spans="1:9" ht="15">
      <c r="A273" s="99"/>
      <c r="B273" s="100"/>
      <c r="C273" s="100"/>
      <c r="D273" s="101"/>
      <c r="E273" s="104"/>
      <c r="F273" s="104"/>
      <c r="G273" s="104"/>
      <c r="H273" s="103"/>
      <c r="I273" s="103"/>
    </row>
    <row r="274" spans="1:9" ht="15">
      <c r="A274" s="99"/>
      <c r="B274" s="100"/>
      <c r="C274" s="100"/>
      <c r="D274" s="101"/>
      <c r="E274" s="104"/>
      <c r="F274" s="104"/>
      <c r="G274" s="104"/>
      <c r="H274" s="103"/>
      <c r="I274" s="103"/>
    </row>
    <row r="275" spans="1:9" ht="15">
      <c r="A275" s="99"/>
      <c r="B275" s="100"/>
      <c r="C275" s="100"/>
      <c r="D275" s="101"/>
      <c r="E275" s="104"/>
      <c r="F275" s="104"/>
      <c r="G275" s="104"/>
      <c r="H275" s="103"/>
      <c r="I275" s="103"/>
    </row>
    <row r="276" spans="1:9" ht="15">
      <c r="A276" s="99"/>
      <c r="B276" s="100"/>
      <c r="C276" s="100"/>
      <c r="D276" s="101"/>
      <c r="E276" s="104"/>
      <c r="F276" s="104"/>
      <c r="G276" s="104"/>
      <c r="H276" s="103"/>
      <c r="I276" s="103"/>
    </row>
    <row r="277" spans="1:9" ht="15">
      <c r="A277" s="99"/>
      <c r="B277" s="100"/>
      <c r="C277" s="100"/>
      <c r="D277" s="101"/>
      <c r="E277" s="104"/>
      <c r="F277" s="104"/>
      <c r="G277" s="104"/>
      <c r="H277" s="103"/>
      <c r="I277" s="103"/>
    </row>
    <row r="278" spans="1:9" ht="15">
      <c r="A278" s="99"/>
      <c r="B278" s="100"/>
      <c r="C278" s="100"/>
      <c r="D278" s="101"/>
      <c r="E278" s="104"/>
      <c r="F278" s="104"/>
      <c r="G278" s="104"/>
      <c r="H278" s="103"/>
      <c r="I278" s="103"/>
    </row>
    <row r="279" spans="1:9" ht="15">
      <c r="A279" s="99"/>
      <c r="B279" s="100"/>
      <c r="C279" s="100"/>
      <c r="D279" s="101"/>
      <c r="E279" s="104"/>
      <c r="F279" s="104"/>
      <c r="G279" s="104"/>
      <c r="H279" s="103"/>
      <c r="I279" s="103"/>
    </row>
    <row r="280" spans="1:9" ht="15">
      <c r="A280" s="99"/>
      <c r="B280" s="100"/>
      <c r="C280" s="100"/>
      <c r="D280" s="101"/>
      <c r="E280" s="104"/>
      <c r="F280" s="104"/>
      <c r="G280" s="104"/>
      <c r="H280" s="103"/>
      <c r="I280" s="103"/>
    </row>
    <row r="281" spans="1:9" ht="15">
      <c r="A281" s="99"/>
      <c r="B281" s="100"/>
      <c r="C281" s="100"/>
      <c r="D281" s="101"/>
      <c r="E281" s="104"/>
      <c r="F281" s="104"/>
      <c r="G281" s="104"/>
      <c r="H281" s="103"/>
      <c r="I281" s="103"/>
    </row>
    <row r="282" spans="1:9" ht="15">
      <c r="A282" s="99"/>
      <c r="B282" s="100"/>
      <c r="C282" s="100"/>
      <c r="D282" s="101"/>
      <c r="E282" s="104"/>
      <c r="F282" s="104"/>
      <c r="G282" s="104"/>
      <c r="H282" s="103"/>
      <c r="I282" s="103"/>
    </row>
    <row r="283" spans="1:9" ht="15">
      <c r="A283" s="99"/>
      <c r="B283" s="100"/>
      <c r="C283" s="100"/>
      <c r="D283" s="101"/>
      <c r="E283" s="104"/>
      <c r="F283" s="104"/>
      <c r="G283" s="104"/>
      <c r="H283" s="103"/>
      <c r="I283" s="103"/>
    </row>
    <row r="284" spans="1:9" ht="15">
      <c r="A284" s="99"/>
      <c r="B284" s="100"/>
      <c r="C284" s="100"/>
      <c r="D284" s="101"/>
      <c r="E284" s="104"/>
      <c r="F284" s="104"/>
      <c r="G284" s="104"/>
      <c r="H284" s="103"/>
      <c r="I284" s="103"/>
    </row>
    <row r="285" spans="1:9" ht="15">
      <c r="A285" s="99"/>
      <c r="B285" s="100"/>
      <c r="C285" s="100"/>
      <c r="D285" s="101"/>
      <c r="E285" s="104"/>
      <c r="F285" s="104"/>
      <c r="G285" s="104"/>
      <c r="H285" s="103"/>
      <c r="I285" s="103"/>
    </row>
    <row r="286" spans="1:9" ht="15">
      <c r="A286" s="99"/>
      <c r="B286" s="100"/>
      <c r="C286" s="100"/>
      <c r="D286" s="101"/>
      <c r="E286" s="104"/>
      <c r="F286" s="104"/>
      <c r="G286" s="104"/>
      <c r="H286" s="103"/>
      <c r="I286" s="103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10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12</cp:lastModifiedBy>
  <cp:lastPrinted>2017-08-02T12:43:34Z</cp:lastPrinted>
  <dcterms:created xsi:type="dcterms:W3CDTF">2017-07-11T07:20:31Z</dcterms:created>
  <dcterms:modified xsi:type="dcterms:W3CDTF">2017-08-03T07:13:49Z</dcterms:modified>
  <cp:category/>
  <cp:version/>
  <cp:contentType/>
  <cp:contentStatus/>
</cp:coreProperties>
</file>