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345" activeTab="0"/>
  </bookViews>
  <sheets>
    <sheet name="20 01 17" sheetId="1" r:id="rId1"/>
  </sheets>
  <externalReferences>
    <externalReference r:id="rId4"/>
  </externalReferences>
  <definedNames>
    <definedName name="_xlnm.Print_Area" localSheetId="0">'20 01 17'!$A$1:$P$96</definedName>
  </definedNames>
  <calcPr fullCalcOnLoad="1"/>
</workbook>
</file>

<file path=xl/sharedStrings.xml><?xml version="1.0" encoding="utf-8"?>
<sst xmlns="http://schemas.openxmlformats.org/spreadsheetml/2006/main" count="150" uniqueCount="146">
  <si>
    <t xml:space="preserve">Інформація щодо виконання індикативних показників по доходах загального фонду бюджету міста Києва,                 що зібрані на території Голосіївського району станом на 23 січня 2017 року </t>
  </si>
  <si>
    <t>Код бюджетної класифікації</t>
  </si>
  <si>
    <t>Назва доходів</t>
  </si>
  <si>
    <t>План за розписом на 2017 рік</t>
  </si>
  <si>
    <t>План на січень 2017 року</t>
  </si>
  <si>
    <t xml:space="preserve">Фактичні надходження станом на </t>
  </si>
  <si>
    <t>% виконання до річного розпису</t>
  </si>
  <si>
    <t>абсолютне відхилення до річного розпису</t>
  </si>
  <si>
    <t>% виконання до плану січня</t>
  </si>
  <si>
    <t>Відхилення факту від плану січня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</si>
  <si>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</si>
  <si>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</si>
  <si>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</si>
  <si>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</si>
  <si>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</si>
  <si>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</si>
  <si>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</si>
  <si>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</si>
  <si>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</si>
  <si>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</si>
  <si>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</si>
  <si>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</si>
  <si>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</si>
  <si>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</si>
  <si>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</si>
  <si>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</si>
  <si>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</si>
  <si>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</si>
  <si>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</si>
  <si>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</si>
  <si>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</si>
  <si>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</si>
  <si>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</si>
  <si>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</si>
  <si>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</si>
  <si>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</si>
  <si>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</si>
  <si>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</si>
  <si>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</si>
  <si>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</si>
  <si>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</si>
  <si>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</si>
  <si>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</si>
  <si>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</si>
  <si>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</si>
  <si>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</si>
  <si>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</si>
  <si>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</si>
  <si>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</si>
  <si>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</si>
  <si>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13020400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</si>
  <si>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</si>
  <si>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</si>
  <si>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</si>
  <si>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</si>
  <si>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</si>
  <si>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</si>
  <si>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</si>
  <si>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</si>
  <si>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</si>
  <si>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</si>
  <si>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</si>
  <si>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</si>
  <si>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</si>
  <si>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</si>
  <si>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</si>
  <si>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</si>
  <si>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</si>
  <si>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</si>
  <si>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</si>
  <si>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</si>
  <si>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</si>
  <si>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</si>
  <si>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</si>
  <si>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</si>
  <si>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</si>
  <si>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</si>
  <si>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</si>
  <si>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</si>
  <si>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</si>
  <si>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</si>
  <si>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</si>
  <si>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</si>
  <si>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</si>
  <si>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</si>
  <si>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</si>
  <si>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</si>
  <si>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</si>
  <si>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18050000</t>
  </si>
  <si>
    <t>Єдиний податок</t>
  </si>
  <si>
    <t>18050100</t>
  </si>
  <si>
    <t>Єдиний податок з фізичних осіб, нарахований до 1 січня 2011 року</t>
  </si>
  <si>
    <t>18050200</t>
  </si>
  <si>
    <t>Єдиний податок з юридичних осіб, нарахований до 1 січня 2011 року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</si>
  <si>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</si>
  <si>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</si>
  <si>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</si>
  <si>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</si>
  <si>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</si>
  <si>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</si>
  <si>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Інші надходження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</si>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</sst>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72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72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8" fillId="0" borderId="0" xfId="53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0" fontId="6" fillId="0" borderId="10" xfId="53" applyFont="1" applyBorder="1" applyAlignment="1" applyProtection="1">
      <alignment horizontal="center" wrapText="1"/>
      <protection/>
    </xf>
    <xf numFmtId="3" fontId="6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/>
    </xf>
    <xf numFmtId="173" fontId="6" fillId="0" borderId="10" xfId="53" applyNumberFormat="1" applyFont="1" applyBorder="1" applyAlignment="1" applyProtection="1">
      <alignment wrapText="1"/>
      <protection locked="0"/>
    </xf>
    <xf numFmtId="174" fontId="6" fillId="0" borderId="10" xfId="53" applyNumberFormat="1" applyFont="1" applyBorder="1" applyAlignment="1" applyProtection="1">
      <alignment wrapText="1"/>
      <protection locked="0"/>
    </xf>
    <xf numFmtId="173" fontId="6" fillId="0" borderId="10" xfId="53" applyNumberFormat="1" applyFont="1" applyBorder="1" applyAlignment="1" applyProtection="1">
      <alignment wrapText="1"/>
      <protection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2" fontId="9" fillId="5" borderId="10" xfId="54" applyNumberFormat="1" applyFont="1" applyFill="1" applyBorder="1" applyAlignment="1" applyProtection="1">
      <alignment horizontal="left" vertical="center" wrapText="1"/>
      <protection/>
    </xf>
    <xf numFmtId="172" fontId="9" fillId="5" borderId="10" xfId="54" applyNumberFormat="1" applyFont="1" applyFill="1" applyBorder="1" applyAlignment="1" applyProtection="1">
      <alignment horizontal="right" vertical="center" wrapText="1"/>
      <protection/>
    </xf>
    <xf numFmtId="172" fontId="9" fillId="5" borderId="10" xfId="53" applyNumberFormat="1" applyFont="1" applyFill="1" applyBorder="1" applyAlignment="1" applyProtection="1">
      <alignment wrapText="1"/>
      <protection/>
    </xf>
    <xf numFmtId="174" fontId="9" fillId="5" borderId="10" xfId="53" applyNumberFormat="1" applyFont="1" applyFill="1" applyBorder="1" applyAlignment="1" applyProtection="1">
      <alignment wrapText="1"/>
      <protection/>
    </xf>
    <xf numFmtId="3" fontId="9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2" fontId="9" fillId="0" borderId="10" xfId="54" applyNumberFormat="1" applyFont="1" applyBorder="1" applyAlignment="1" applyProtection="1">
      <alignment horizontal="left" vertical="center" wrapText="1"/>
      <protection/>
    </xf>
    <xf numFmtId="172" fontId="9" fillId="0" borderId="10" xfId="53" applyNumberFormat="1" applyFont="1" applyBorder="1" applyAlignment="1" applyProtection="1">
      <alignment wrapText="1"/>
      <protection/>
    </xf>
    <xf numFmtId="174" fontId="9" fillId="0" borderId="10" xfId="53" applyNumberFormat="1" applyFont="1" applyBorder="1" applyAlignment="1" applyProtection="1">
      <alignment wrapText="1"/>
      <protection/>
    </xf>
    <xf numFmtId="172" fontId="9" fillId="0" borderId="10" xfId="53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2" fontId="6" fillId="0" borderId="10" xfId="54" applyNumberFormat="1" applyFont="1" applyBorder="1" applyAlignment="1" applyProtection="1">
      <alignment horizontal="left" vertical="center" wrapText="1"/>
      <protection/>
    </xf>
    <xf numFmtId="174" fontId="6" fillId="0" borderId="10" xfId="53" applyNumberFormat="1" applyFont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2" fontId="12" fillId="0" borderId="10" xfId="54" applyNumberFormat="1" applyFont="1" applyBorder="1" applyAlignment="1" applyProtection="1">
      <alignment horizontal="left" vertical="center" wrapText="1"/>
      <protection/>
    </xf>
    <xf numFmtId="172" fontId="12" fillId="0" borderId="10" xfId="53" applyNumberFormat="1" applyFont="1" applyFill="1" applyBorder="1" applyAlignment="1" applyProtection="1">
      <alignment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4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72" fontId="12" fillId="0" borderId="10" xfId="53" applyNumberFormat="1" applyFont="1" applyBorder="1" applyAlignment="1" applyProtection="1">
      <alignment wrapText="1"/>
      <protection/>
    </xf>
    <xf numFmtId="3" fontId="14" fillId="0" borderId="0" xfId="53" applyNumberFormat="1" applyFont="1" applyFill="1" applyBorder="1" applyProtection="1">
      <alignment/>
      <protection/>
    </xf>
    <xf numFmtId="0" fontId="14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2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172" fontId="6" fillId="0" borderId="10" xfId="53" applyNumberFormat="1" applyFont="1" applyFill="1" applyBorder="1" applyAlignment="1" applyProtection="1">
      <alignment wrapText="1"/>
      <protection/>
    </xf>
    <xf numFmtId="49" fontId="15" fillId="0" borderId="10" xfId="0" applyNumberFormat="1" applyFont="1" applyBorder="1" applyAlignment="1">
      <alignment horizontal="left" wrapText="1"/>
    </xf>
    <xf numFmtId="172" fontId="14" fillId="0" borderId="10" xfId="53" applyNumberFormat="1" applyFont="1" applyBorder="1" applyAlignment="1" applyProtection="1">
      <alignment wrapText="1"/>
      <protection/>
    </xf>
    <xf numFmtId="174" fontId="6" fillId="5" borderId="10" xfId="53" applyNumberFormat="1" applyFont="1" applyFill="1" applyBorder="1" applyAlignment="1" applyProtection="1">
      <alignment wrapText="1"/>
      <protection/>
    </xf>
    <xf numFmtId="172" fontId="6" fillId="5" borderId="10" xfId="53" applyNumberFormat="1" applyFont="1" applyFill="1" applyBorder="1" applyAlignment="1" applyProtection="1">
      <alignment wrapText="1"/>
      <protection/>
    </xf>
    <xf numFmtId="172" fontId="9" fillId="34" borderId="10" xfId="54" applyNumberFormat="1" applyFont="1" applyFill="1" applyBorder="1" applyAlignment="1" applyProtection="1">
      <alignment horizontal="left" vertical="center" wrapText="1"/>
      <protection/>
    </xf>
    <xf numFmtId="172" fontId="9" fillId="34" borderId="10" xfId="53" applyNumberFormat="1" applyFont="1" applyFill="1" applyBorder="1" applyAlignment="1" applyProtection="1">
      <alignment wrapText="1"/>
      <protection/>
    </xf>
    <xf numFmtId="172" fontId="12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3" applyNumberFormat="1" applyFont="1" applyFill="1" applyBorder="1" applyAlignment="1" applyProtection="1">
      <alignment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172" fontId="6" fillId="34" borderId="10" xfId="54" applyNumberFormat="1" applyFont="1" applyFill="1" applyBorder="1" applyAlignment="1" applyProtection="1">
      <alignment horizontal="left" vertical="center"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2" fontId="9" fillId="36" borderId="10" xfId="54" applyNumberFormat="1" applyFont="1" applyFill="1" applyBorder="1" applyAlignment="1" applyProtection="1">
      <alignment horizontal="left" vertical="center" wrapText="1"/>
      <protection/>
    </xf>
    <xf numFmtId="172" fontId="9" fillId="36" borderId="10" xfId="53" applyNumberFormat="1" applyFont="1" applyFill="1" applyBorder="1" applyAlignment="1" applyProtection="1">
      <alignment wrapText="1"/>
      <protection/>
    </xf>
    <xf numFmtId="174" fontId="9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4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0" fontId="5" fillId="0" borderId="11" xfId="55" applyFont="1" applyFill="1" applyBorder="1" applyAlignment="1">
      <alignment horizontal="center" vertical="justify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9" fillId="0" borderId="14" xfId="53" applyNumberFormat="1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9" fillId="0" borderId="12" xfId="53" applyNumberFormat="1" applyFont="1" applyBorder="1" applyAlignment="1" applyProtection="1">
      <alignment horizontal="center" wrapText="1"/>
      <protection/>
    </xf>
    <xf numFmtId="172" fontId="9" fillId="0" borderId="13" xfId="53" applyNumberFormat="1" applyFont="1" applyBorder="1" applyAlignment="1" applyProtection="1">
      <alignment horizontal="center" wrapText="1"/>
      <protection/>
    </xf>
    <xf numFmtId="172" fontId="9" fillId="0" borderId="14" xfId="53" applyNumberFormat="1" applyFont="1" applyBorder="1" applyAlignment="1" applyProtection="1">
      <alignment horizontal="center" wrapText="1"/>
      <protection/>
    </xf>
    <xf numFmtId="3" fontId="9" fillId="0" borderId="12" xfId="53" applyNumberFormat="1" applyFont="1" applyBorder="1" applyAlignment="1" applyProtection="1">
      <alignment horizontal="center" wrapText="1"/>
      <protection/>
    </xf>
    <xf numFmtId="3" fontId="9" fillId="0" borderId="13" xfId="53" applyNumberFormat="1" applyFont="1" applyBorder="1" applyAlignment="1" applyProtection="1">
      <alignment horizontal="center" wrapText="1"/>
      <protection/>
    </xf>
    <xf numFmtId="3" fontId="9" fillId="0" borderId="14" xfId="53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2"/>
  <sheetViews>
    <sheetView tabSelected="1" view="pageBreakPreview" zoomScale="70" zoomScaleNormal="70" zoomScaleSheetLayoutView="70" zoomScalePageLayoutView="0" workbookViewId="0" topLeftCell="A1">
      <pane xSplit="2" ySplit="8" topLeftCell="C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92" sqref="E92"/>
    </sheetView>
  </sheetViews>
  <sheetFormatPr defaultColWidth="9.00390625" defaultRowHeight="12.75"/>
  <cols>
    <col min="1" max="1" width="15.25390625" style="7" customWidth="1"/>
    <col min="2" max="2" width="37.00390625" style="102" customWidth="1"/>
    <col min="3" max="3" width="18.75390625" style="102" customWidth="1"/>
    <col min="4" max="4" width="18.25390625" style="103" customWidth="1"/>
    <col min="5" max="6" width="19.125" style="7" bestFit="1" customWidth="1"/>
    <col min="7" max="7" width="17.125" style="7" customWidth="1"/>
    <col min="8" max="8" width="17.75390625" style="7" customWidth="1"/>
    <col min="9" max="9" width="16.375" style="7" customWidth="1"/>
    <col min="10" max="10" width="20.125" style="7" hidden="1" customWidth="1"/>
    <col min="11" max="11" width="16.00390625" style="7" hidden="1" customWidth="1"/>
    <col min="12" max="12" width="20.625" style="7" hidden="1" customWidth="1"/>
    <col min="13" max="13" width="16.125" style="7" hidden="1" customWidth="1"/>
    <col min="14" max="23" width="0" style="7" hidden="1" customWidth="1"/>
    <col min="24" max="24" width="13.37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3.25">
      <c r="A1" s="1"/>
      <c r="B1" s="2"/>
      <c r="C1" s="2"/>
      <c r="D1" s="3"/>
      <c r="E1" s="4"/>
      <c r="F1" s="5"/>
      <c r="G1" s="5"/>
      <c r="H1" s="4"/>
      <c r="I1" s="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 thickBo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1" thickBot="1">
      <c r="A3" s="104"/>
      <c r="B3" s="104"/>
      <c r="C3" s="104"/>
      <c r="D3" s="104"/>
      <c r="E3" s="104"/>
      <c r="F3" s="104"/>
      <c r="G3" s="104"/>
      <c r="H3" s="104"/>
      <c r="I3" s="10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4"/>
      <c r="G4" s="15"/>
      <c r="H4" s="16"/>
      <c r="I4" s="1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8" customFormat="1" ht="15.75">
      <c r="A5" s="105" t="s">
        <v>1</v>
      </c>
      <c r="B5" s="108" t="s">
        <v>2</v>
      </c>
      <c r="C5" s="108" t="s">
        <v>3</v>
      </c>
      <c r="D5" s="113" t="s">
        <v>4</v>
      </c>
      <c r="E5" s="108" t="s">
        <v>5</v>
      </c>
      <c r="F5" s="116" t="s">
        <v>6</v>
      </c>
      <c r="G5" s="116" t="s">
        <v>7</v>
      </c>
      <c r="H5" s="116" t="s">
        <v>8</v>
      </c>
      <c r="I5" s="108" t="s">
        <v>9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s="18" customFormat="1" ht="36" customHeight="1">
      <c r="A6" s="106"/>
      <c r="B6" s="109"/>
      <c r="C6" s="111"/>
      <c r="D6" s="114"/>
      <c r="E6" s="111"/>
      <c r="F6" s="117"/>
      <c r="G6" s="117"/>
      <c r="H6" s="117"/>
      <c r="I6" s="10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s="18" customFormat="1" ht="15.75">
      <c r="A7" s="107"/>
      <c r="B7" s="110"/>
      <c r="C7" s="112"/>
      <c r="D7" s="115"/>
      <c r="E7" s="19">
        <v>42758</v>
      </c>
      <c r="F7" s="118"/>
      <c r="G7" s="118"/>
      <c r="H7" s="118"/>
      <c r="I7" s="110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s="25" customFormat="1" ht="15.75">
      <c r="A8" s="20">
        <v>1</v>
      </c>
      <c r="B8" s="21">
        <v>2</v>
      </c>
      <c r="C8" s="21">
        <v>3</v>
      </c>
      <c r="D8" s="22">
        <v>4</v>
      </c>
      <c r="E8" s="22"/>
      <c r="F8" s="23"/>
      <c r="G8" s="23"/>
      <c r="H8" s="22"/>
      <c r="I8" s="22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25" customFormat="1" ht="31.5">
      <c r="A9" s="26"/>
      <c r="B9" s="27" t="s">
        <v>10</v>
      </c>
      <c r="C9" s="27"/>
      <c r="D9" s="28"/>
      <c r="E9" s="29"/>
      <c r="F9" s="30"/>
      <c r="G9" s="29"/>
      <c r="H9" s="29"/>
      <c r="I9" s="31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18" customFormat="1" ht="15.75">
      <c r="A10" s="32">
        <v>10000000</v>
      </c>
      <c r="B10" s="33" t="s">
        <v>11</v>
      </c>
      <c r="C10" s="34">
        <v>3116259</v>
      </c>
      <c r="D10" s="35">
        <f>D11+D29+D40+D42</f>
        <v>164288.5</v>
      </c>
      <c r="E10" s="35">
        <f>E11+E29+E40+E42</f>
        <v>91877.52834</v>
      </c>
      <c r="F10" s="36">
        <f>E10/C10*100</f>
        <v>2.948327733349507</v>
      </c>
      <c r="G10" s="35">
        <f>E10-C10</f>
        <v>-3024381.47166</v>
      </c>
      <c r="H10" s="35">
        <f>E10/D10*100</f>
        <v>55.92450374797993</v>
      </c>
      <c r="I10" s="37">
        <f>E10-D10</f>
        <v>-72410.97166</v>
      </c>
      <c r="J10" s="38" t="e">
        <f>J11+J29+J40+J42+#REF!</f>
        <v>#REF!</v>
      </c>
      <c r="K10" s="38" t="e">
        <f>K11+K29+K40+K42+#REF!</f>
        <v>#REF!</v>
      </c>
      <c r="L10" s="38" t="e">
        <f>L11+L29+L40+L42+#REF!</f>
        <v>#REF!</v>
      </c>
      <c r="M10" s="38" t="e">
        <f>M11+M29+M40+M42+#REF!</f>
        <v>#REF!</v>
      </c>
      <c r="N10" s="38" t="e">
        <f>N11+N29+N40+N42+#REF!</f>
        <v>#REF!</v>
      </c>
      <c r="O10" s="38" t="e">
        <f>O11+O29+O40+O42+#REF!</f>
        <v>#REF!</v>
      </c>
      <c r="P10" s="38" t="e">
        <f>P11+P29+P40+P42+#REF!</f>
        <v>#REF!</v>
      </c>
      <c r="Q10" s="38" t="e">
        <f>Q11+Q29+Q40+Q42+#REF!</f>
        <v>#REF!</v>
      </c>
      <c r="R10" s="38" t="e">
        <f>R11+R29+R40+R42+#REF!</f>
        <v>#REF!</v>
      </c>
      <c r="S10" s="38" t="e">
        <f>S11+S29+S40+S42+#REF!</f>
        <v>#REF!</v>
      </c>
      <c r="T10" s="38" t="e">
        <f>T11+T29+T40+T42+#REF!</f>
        <v>#REF!</v>
      </c>
      <c r="U10" s="38" t="e">
        <f>U11+U29+U40+U42+#REF!</f>
        <v>#REF!</v>
      </c>
      <c r="V10" s="38" t="e">
        <f>V11+V29+V40+V42+#REF!</f>
        <v>#REF!</v>
      </c>
      <c r="W10" s="38" t="e">
        <f>W11+W29+W40+W42+#REF!</f>
        <v>#REF!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37" s="18" customFormat="1" ht="51.75" customHeight="1">
      <c r="A11" s="40">
        <v>11000000</v>
      </c>
      <c r="B11" s="41" t="s">
        <v>12</v>
      </c>
      <c r="C11" s="42">
        <v>1724986.1</v>
      </c>
      <c r="D11" s="42">
        <f>D12+D18</f>
        <v>74775.5</v>
      </c>
      <c r="E11" s="42">
        <f>E12+E18</f>
        <v>52376.78804</v>
      </c>
      <c r="F11" s="43">
        <f>E11/C11*100</f>
        <v>3.036360005451638</v>
      </c>
      <c r="G11" s="42">
        <f>E11-C11</f>
        <v>-1672609.31196</v>
      </c>
      <c r="H11" s="44">
        <f>E11/D11*100</f>
        <v>70.04538657715428</v>
      </c>
      <c r="I11" s="42">
        <f>E11-D11</f>
        <v>-22398.71196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</row>
    <row r="12" spans="1:37" s="45" customFormat="1" ht="32.25" customHeight="1">
      <c r="A12" s="40">
        <v>11010000</v>
      </c>
      <c r="B12" s="41" t="s">
        <v>13</v>
      </c>
      <c r="C12" s="42">
        <v>1392234</v>
      </c>
      <c r="D12" s="42">
        <f>D13+D14+D15+D16+D17</f>
        <v>73050</v>
      </c>
      <c r="E12" s="42">
        <f>E13+E14+E15+E16+E17</f>
        <v>51783.42906</v>
      </c>
      <c r="F12" s="43">
        <f aca="true" t="shared" si="0" ref="F12:F83">E12/C12*100</f>
        <v>3.719448674576257</v>
      </c>
      <c r="G12" s="42">
        <f aca="true" t="shared" si="1" ref="G12:G83">E12-C12</f>
        <v>-1340450.57094</v>
      </c>
      <c r="H12" s="42">
        <f aca="true" t="shared" si="2" ref="H12:H83">E12/D12*100</f>
        <v>70.88765100616017</v>
      </c>
      <c r="I12" s="42">
        <f aca="true" t="shared" si="3" ref="I12:I83">E12-D12</f>
        <v>-21266.570939999998</v>
      </c>
      <c r="J12" s="39">
        <v>692931700</v>
      </c>
      <c r="K12" s="39">
        <v>69845600</v>
      </c>
      <c r="L12" s="39">
        <v>692722600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</row>
    <row r="13" spans="1:37" s="51" customFormat="1" ht="72.75" customHeight="1">
      <c r="A13" s="46" t="s">
        <v>14</v>
      </c>
      <c r="B13" s="47" t="s">
        <v>15</v>
      </c>
      <c r="C13" s="42">
        <v>1259334</v>
      </c>
      <c r="D13" s="28">
        <v>67200</v>
      </c>
      <c r="E13" s="28">
        <f>118668.8515-71201.3109</f>
        <v>47467.54060000001</v>
      </c>
      <c r="F13" s="48">
        <f t="shared" si="0"/>
        <v>3.769257448778482</v>
      </c>
      <c r="G13" s="28">
        <f t="shared" si="1"/>
        <v>-1211866.4594</v>
      </c>
      <c r="H13" s="28">
        <f t="shared" si="2"/>
        <v>70.63622113095239</v>
      </c>
      <c r="I13" s="28">
        <f t="shared" si="3"/>
        <v>-19732.459399999992</v>
      </c>
      <c r="J13" s="49">
        <v>638851977</v>
      </c>
      <c r="K13" s="50">
        <v>62886823</v>
      </c>
      <c r="L13" s="49" t="e">
        <v>#REF!</v>
      </c>
      <c r="M13" s="49" t="e">
        <v>#REF!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:37" s="25" customFormat="1" ht="115.5" customHeight="1">
      <c r="A14" s="46" t="s">
        <v>16</v>
      </c>
      <c r="B14" s="47" t="s">
        <v>17</v>
      </c>
      <c r="C14" s="42">
        <v>10500</v>
      </c>
      <c r="D14" s="28">
        <v>630</v>
      </c>
      <c r="E14" s="28">
        <f>1802.12441-1081.27465</f>
        <v>720.8497599999998</v>
      </c>
      <c r="F14" s="48">
        <f t="shared" si="0"/>
        <v>6.865235809523808</v>
      </c>
      <c r="G14" s="28">
        <f t="shared" si="1"/>
        <v>-9779.15024</v>
      </c>
      <c r="H14" s="28">
        <f t="shared" si="2"/>
        <v>114.4205968253968</v>
      </c>
      <c r="I14" s="28">
        <f t="shared" si="3"/>
        <v>90.84975999999983</v>
      </c>
      <c r="J14" s="50">
        <v>4297156</v>
      </c>
      <c r="K14" s="50">
        <v>10352844</v>
      </c>
      <c r="L14" s="50" t="e">
        <v>#REF!</v>
      </c>
      <c r="M14" s="50" t="e">
        <v>#REF!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s="25" customFormat="1" ht="63">
      <c r="A15" s="46" t="s">
        <v>18</v>
      </c>
      <c r="B15" s="47" t="s">
        <v>19</v>
      </c>
      <c r="C15" s="42">
        <v>69900</v>
      </c>
      <c r="D15" s="28">
        <v>4300</v>
      </c>
      <c r="E15" s="28">
        <f>7818.46182-4691.07709</f>
        <v>3127.3847300000007</v>
      </c>
      <c r="F15" s="48">
        <f t="shared" si="0"/>
        <v>4.474084020028613</v>
      </c>
      <c r="G15" s="28">
        <f t="shared" si="1"/>
        <v>-66772.61527</v>
      </c>
      <c r="H15" s="28">
        <f t="shared" si="2"/>
        <v>72.72987744186048</v>
      </c>
      <c r="I15" s="28">
        <f t="shared" si="3"/>
        <v>-1172.6152699999993</v>
      </c>
      <c r="J15" s="50">
        <v>209100</v>
      </c>
      <c r="K15" s="50">
        <v>19524900</v>
      </c>
      <c r="L15" s="50" t="e">
        <v>#REF!</v>
      </c>
      <c r="M15" s="50" t="e">
        <v>#REF!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s="25" customFormat="1" ht="63">
      <c r="A16" s="46" t="s">
        <v>20</v>
      </c>
      <c r="B16" s="47" t="s">
        <v>21</v>
      </c>
      <c r="C16" s="42">
        <v>52500</v>
      </c>
      <c r="D16" s="28">
        <v>920</v>
      </c>
      <c r="E16" s="28">
        <f>1167.52977-700.51785</f>
        <v>467.01192000000015</v>
      </c>
      <c r="F16" s="48">
        <f t="shared" si="0"/>
        <v>0.8895465142857146</v>
      </c>
      <c r="G16" s="28">
        <f t="shared" si="1"/>
        <v>-52032.98808</v>
      </c>
      <c r="H16" s="28">
        <f t="shared" si="2"/>
        <v>50.76216521739132</v>
      </c>
      <c r="I16" s="28">
        <f t="shared" si="3"/>
        <v>-452.98807999999985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s="25" customFormat="1" ht="110.25">
      <c r="A17" s="46" t="s">
        <v>22</v>
      </c>
      <c r="B17" s="47" t="s">
        <v>23</v>
      </c>
      <c r="C17" s="42">
        <v>0</v>
      </c>
      <c r="D17" s="28"/>
      <c r="E17" s="28">
        <f>1.60512-0.96307</f>
        <v>0.6420500000000001</v>
      </c>
      <c r="F17" s="48">
        <v>0</v>
      </c>
      <c r="G17" s="28">
        <f t="shared" si="1"/>
        <v>0.6420500000000001</v>
      </c>
      <c r="H17" s="28">
        <v>0</v>
      </c>
      <c r="I17" s="28">
        <f t="shared" si="3"/>
        <v>0.6420500000000001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s="45" customFormat="1" ht="40.5" customHeight="1">
      <c r="A18" s="40">
        <v>11020000</v>
      </c>
      <c r="B18" s="41" t="s">
        <v>24</v>
      </c>
      <c r="C18" s="42">
        <v>332752.1</v>
      </c>
      <c r="D18" s="44">
        <f>SUM(D19:D28)</f>
        <v>1725.5</v>
      </c>
      <c r="E18" s="44">
        <f>SUM(E19:E28)</f>
        <v>593.3589800000002</v>
      </c>
      <c r="F18" s="48">
        <f t="shared" si="0"/>
        <v>0.17831862819197844</v>
      </c>
      <c r="G18" s="28">
        <f t="shared" si="1"/>
        <v>-332158.74101999996</v>
      </c>
      <c r="H18" s="28">
        <f t="shared" si="2"/>
        <v>34.38765459287164</v>
      </c>
      <c r="I18" s="28">
        <f t="shared" si="3"/>
        <v>-1132.1410199999998</v>
      </c>
      <c r="J18" s="52" t="e">
        <f>J19+#REF!</f>
        <v>#REF!</v>
      </c>
      <c r="K18" s="52" t="e">
        <f>K19+#REF!</f>
        <v>#REF!</v>
      </c>
      <c r="L18" s="52" t="e">
        <f>L19+#REF!</f>
        <v>#REF!</v>
      </c>
      <c r="M18" s="52" t="e">
        <f>M19+#REF!</f>
        <v>#REF!</v>
      </c>
      <c r="N18" s="52" t="e">
        <f>N19+#REF!</f>
        <v>#REF!</v>
      </c>
      <c r="O18" s="52" t="e">
        <f>O19+#REF!</f>
        <v>#REF!</v>
      </c>
      <c r="P18" s="52" t="e">
        <f>P19+#REF!</f>
        <v>#REF!</v>
      </c>
      <c r="Q18" s="52" t="e">
        <f>Q19+#REF!</f>
        <v>#REF!</v>
      </c>
      <c r="R18" s="52" t="e">
        <f>R19+#REF!</f>
        <v>#REF!</v>
      </c>
      <c r="S18" s="52" t="e">
        <f>S19+#REF!</f>
        <v>#REF!</v>
      </c>
      <c r="T18" s="52" t="e">
        <f>T19+#REF!</f>
        <v>#REF!</v>
      </c>
      <c r="U18" s="52" t="e">
        <f>U19+#REF!</f>
        <v>#REF!</v>
      </c>
      <c r="V18" s="52" t="e">
        <f>V19+#REF!</f>
        <v>#REF!</v>
      </c>
      <c r="W18" s="52" t="e">
        <f>W19+#REF!</f>
        <v>#REF!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</row>
    <row r="19" spans="1:37" s="25" customFormat="1" ht="47.25">
      <c r="A19" s="46">
        <v>11020200</v>
      </c>
      <c r="B19" s="47" t="s">
        <v>25</v>
      </c>
      <c r="C19" s="42">
        <v>2156</v>
      </c>
      <c r="D19" s="28">
        <v>46</v>
      </c>
      <c r="E19" s="28">
        <v>0</v>
      </c>
      <c r="F19" s="48">
        <f t="shared" si="0"/>
        <v>0</v>
      </c>
      <c r="G19" s="28">
        <f t="shared" si="1"/>
        <v>-2156</v>
      </c>
      <c r="H19" s="28">
        <f t="shared" si="2"/>
        <v>0</v>
      </c>
      <c r="I19" s="28">
        <f t="shared" si="3"/>
        <v>-46</v>
      </c>
      <c r="J19" s="50">
        <v>4285100</v>
      </c>
      <c r="K19" s="50" t="e">
        <f>#REF!-J19</f>
        <v>#REF!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s="25" customFormat="1" ht="47.25">
      <c r="A20" s="46" t="s">
        <v>26</v>
      </c>
      <c r="B20" s="47" t="s">
        <v>25</v>
      </c>
      <c r="C20" s="42">
        <v>0</v>
      </c>
      <c r="D20" s="28">
        <v>0</v>
      </c>
      <c r="E20" s="28">
        <v>0</v>
      </c>
      <c r="F20" s="48">
        <v>0</v>
      </c>
      <c r="G20" s="28">
        <f>E20-C20</f>
        <v>0</v>
      </c>
      <c r="H20" s="28">
        <v>0</v>
      </c>
      <c r="I20" s="28">
        <f>E20-D20</f>
        <v>0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s="25" customFormat="1" ht="47.25">
      <c r="A21" s="46" t="s">
        <v>27</v>
      </c>
      <c r="B21" s="47" t="s">
        <v>28</v>
      </c>
      <c r="C21" s="42">
        <v>215440</v>
      </c>
      <c r="D21" s="28">
        <v>400</v>
      </c>
      <c r="E21" s="28">
        <f>413.214-371.8926</f>
        <v>41.32139999999998</v>
      </c>
      <c r="F21" s="48">
        <f t="shared" si="0"/>
        <v>0.01918000371333085</v>
      </c>
      <c r="G21" s="28">
        <f t="shared" si="1"/>
        <v>-215398.6786</v>
      </c>
      <c r="H21" s="28">
        <f t="shared" si="2"/>
        <v>10.330349999999996</v>
      </c>
      <c r="I21" s="28">
        <f t="shared" si="3"/>
        <v>-358.6786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s="25" customFormat="1" ht="36.75" customHeight="1">
      <c r="A22" s="46" t="s">
        <v>29</v>
      </c>
      <c r="B22" s="47" t="s">
        <v>30</v>
      </c>
      <c r="C22" s="42">
        <v>20000</v>
      </c>
      <c r="D22" s="28">
        <v>590</v>
      </c>
      <c r="E22" s="28">
        <f>3589.19052-3230.27146</f>
        <v>358.9190600000002</v>
      </c>
      <c r="F22" s="48">
        <f t="shared" si="0"/>
        <v>1.7945953000000008</v>
      </c>
      <c r="G22" s="28">
        <f t="shared" si="1"/>
        <v>-19641.08094</v>
      </c>
      <c r="H22" s="28">
        <f t="shared" si="2"/>
        <v>60.83373898305088</v>
      </c>
      <c r="I22" s="28">
        <f t="shared" si="3"/>
        <v>-231.08093999999983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25" customFormat="1" ht="73.5" customHeight="1">
      <c r="A23" s="46" t="s">
        <v>31</v>
      </c>
      <c r="B23" s="47" t="s">
        <v>32</v>
      </c>
      <c r="C23" s="42">
        <v>6400</v>
      </c>
      <c r="D23" s="28">
        <v>0</v>
      </c>
      <c r="E23" s="28">
        <v>0</v>
      </c>
      <c r="F23" s="48">
        <f t="shared" si="0"/>
        <v>0</v>
      </c>
      <c r="G23" s="28">
        <f t="shared" si="1"/>
        <v>-6400</v>
      </c>
      <c r="H23" s="28">
        <v>0</v>
      </c>
      <c r="I23" s="28">
        <f t="shared" si="3"/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s="25" customFormat="1" ht="71.25" customHeight="1">
      <c r="A24" s="46" t="s">
        <v>33</v>
      </c>
      <c r="B24" s="47" t="s">
        <v>34</v>
      </c>
      <c r="C24" s="42">
        <v>12100</v>
      </c>
      <c r="D24" s="28">
        <v>18</v>
      </c>
      <c r="E24" s="28">
        <f>19.82264-17.84038</f>
        <v>1.9822600000000001</v>
      </c>
      <c r="F24" s="48">
        <f t="shared" si="0"/>
        <v>0.016382314049586778</v>
      </c>
      <c r="G24" s="28">
        <f t="shared" si="1"/>
        <v>-12098.01774</v>
      </c>
      <c r="H24" s="28">
        <f t="shared" si="2"/>
        <v>11.012555555555556</v>
      </c>
      <c r="I24" s="28">
        <f t="shared" si="3"/>
        <v>-16.01774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s="25" customFormat="1" ht="63">
      <c r="A25" s="46" t="s">
        <v>35</v>
      </c>
      <c r="B25" s="47" t="s">
        <v>36</v>
      </c>
      <c r="C25" s="42">
        <v>15500</v>
      </c>
      <c r="D25" s="28">
        <v>1</v>
      </c>
      <c r="E25" s="28">
        <f>0.649-0.5841</f>
        <v>0.06490000000000007</v>
      </c>
      <c r="F25" s="48">
        <f t="shared" si="0"/>
        <v>0.0004187096774193553</v>
      </c>
      <c r="G25" s="28">
        <f t="shared" si="1"/>
        <v>-15499.9351</v>
      </c>
      <c r="H25" s="28">
        <f t="shared" si="2"/>
        <v>6.490000000000007</v>
      </c>
      <c r="I25" s="28">
        <f t="shared" si="3"/>
        <v>-0.9350999999999999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s="25" customFormat="1" ht="33.75" customHeight="1">
      <c r="A26" s="46" t="s">
        <v>37</v>
      </c>
      <c r="B26" s="47" t="s">
        <v>38</v>
      </c>
      <c r="C26" s="42">
        <v>73100</v>
      </c>
      <c r="D26" s="28">
        <v>670</v>
      </c>
      <c r="E26" s="28">
        <f>1909.69368-1718.72432</f>
        <v>190.96936000000005</v>
      </c>
      <c r="F26" s="48">
        <f t="shared" si="0"/>
        <v>0.2612439945280438</v>
      </c>
      <c r="G26" s="28">
        <f t="shared" si="1"/>
        <v>-72909.03064</v>
      </c>
      <c r="H26" s="28">
        <f t="shared" si="2"/>
        <v>28.502889552238813</v>
      </c>
      <c r="I26" s="28">
        <f t="shared" si="3"/>
        <v>-479.03063999999995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s="25" customFormat="1" ht="25.5" customHeight="1">
      <c r="A27" s="46" t="s">
        <v>39</v>
      </c>
      <c r="B27" s="47" t="s">
        <v>40</v>
      </c>
      <c r="C27" s="42">
        <v>0.6</v>
      </c>
      <c r="D27" s="28">
        <v>0</v>
      </c>
      <c r="E27" s="28">
        <v>0</v>
      </c>
      <c r="F27" s="48">
        <f t="shared" si="0"/>
        <v>0</v>
      </c>
      <c r="G27" s="28">
        <f t="shared" si="1"/>
        <v>-0.6</v>
      </c>
      <c r="H27" s="28">
        <v>0</v>
      </c>
      <c r="I27" s="28">
        <f t="shared" si="3"/>
        <v>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s="25" customFormat="1" ht="84" customHeight="1">
      <c r="A28" s="46" t="s">
        <v>41</v>
      </c>
      <c r="B28" s="53" t="s">
        <v>42</v>
      </c>
      <c r="C28" s="42">
        <v>3540</v>
      </c>
      <c r="D28" s="28">
        <v>0.5</v>
      </c>
      <c r="E28" s="28">
        <f>1.02-0.918</f>
        <v>0.10199999999999998</v>
      </c>
      <c r="F28" s="48">
        <f t="shared" si="0"/>
        <v>0.002881355932203389</v>
      </c>
      <c r="G28" s="28">
        <f t="shared" si="1"/>
        <v>-3539.898</v>
      </c>
      <c r="H28" s="28">
        <f t="shared" si="2"/>
        <v>20.399999999999995</v>
      </c>
      <c r="I28" s="28">
        <f t="shared" si="3"/>
        <v>-0.398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s="18" customFormat="1" ht="47.25">
      <c r="A29" s="40">
        <v>13000000</v>
      </c>
      <c r="B29" s="41" t="s">
        <v>43</v>
      </c>
      <c r="C29" s="42">
        <v>18454.4</v>
      </c>
      <c r="D29" s="44">
        <f>D31+D36+D39</f>
        <v>70</v>
      </c>
      <c r="E29" s="44">
        <f>E31+E36+E39</f>
        <v>42.620059999999995</v>
      </c>
      <c r="F29" s="43">
        <f t="shared" si="0"/>
        <v>0.230947958210508</v>
      </c>
      <c r="G29" s="42">
        <f t="shared" si="1"/>
        <v>-18411.77994</v>
      </c>
      <c r="H29" s="42">
        <f t="shared" si="2"/>
        <v>60.88579999999999</v>
      </c>
      <c r="I29" s="42">
        <f t="shared" si="3"/>
        <v>-27.379940000000005</v>
      </c>
      <c r="J29" s="52">
        <f aca="true" t="shared" si="4" ref="J29:W29">J31+J36+J39</f>
        <v>7978800</v>
      </c>
      <c r="K29" s="52" t="e">
        <f t="shared" si="4"/>
        <v>#REF!</v>
      </c>
      <c r="L29" s="52">
        <f t="shared" si="4"/>
        <v>0</v>
      </c>
      <c r="M29" s="52">
        <f t="shared" si="4"/>
        <v>0</v>
      </c>
      <c r="N29" s="52">
        <f t="shared" si="4"/>
        <v>0</v>
      </c>
      <c r="O29" s="52">
        <f t="shared" si="4"/>
        <v>0</v>
      </c>
      <c r="P29" s="52">
        <f t="shared" si="4"/>
        <v>0</v>
      </c>
      <c r="Q29" s="52">
        <f t="shared" si="4"/>
        <v>0</v>
      </c>
      <c r="R29" s="52">
        <f t="shared" si="4"/>
        <v>0</v>
      </c>
      <c r="S29" s="52">
        <f t="shared" si="4"/>
        <v>0</v>
      </c>
      <c r="T29" s="52">
        <f t="shared" si="4"/>
        <v>0</v>
      </c>
      <c r="U29" s="52">
        <f t="shared" si="4"/>
        <v>0</v>
      </c>
      <c r="V29" s="52">
        <f t="shared" si="4"/>
        <v>0</v>
      </c>
      <c r="W29" s="52">
        <f t="shared" si="4"/>
        <v>0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37" s="18" customFormat="1" ht="31.5">
      <c r="A30" s="40" t="s">
        <v>44</v>
      </c>
      <c r="B30" s="41" t="s">
        <v>45</v>
      </c>
      <c r="C30" s="42">
        <v>0</v>
      </c>
      <c r="D30" s="44">
        <v>0</v>
      </c>
      <c r="E30" s="44">
        <v>0</v>
      </c>
      <c r="F30" s="43">
        <v>0</v>
      </c>
      <c r="G30" s="42">
        <v>0</v>
      </c>
      <c r="H30" s="42">
        <v>0</v>
      </c>
      <c r="I30" s="42">
        <v>0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</row>
    <row r="31" spans="1:37" s="51" customFormat="1" ht="31.5">
      <c r="A31" s="54">
        <v>13020000</v>
      </c>
      <c r="B31" s="55" t="s">
        <v>46</v>
      </c>
      <c r="C31" s="42">
        <v>17237</v>
      </c>
      <c r="D31" s="56">
        <f>D32+D33</f>
        <v>70</v>
      </c>
      <c r="E31" s="56">
        <f>E32+E33+E34+E35</f>
        <v>39.34401</v>
      </c>
      <c r="F31" s="43">
        <f t="shared" si="0"/>
        <v>0.22825323432151767</v>
      </c>
      <c r="G31" s="42">
        <f t="shared" si="1"/>
        <v>-17197.65599</v>
      </c>
      <c r="H31" s="42">
        <f t="shared" si="2"/>
        <v>56.20572857142857</v>
      </c>
      <c r="I31" s="42">
        <f t="shared" si="3"/>
        <v>-30.655990000000003</v>
      </c>
      <c r="J31" s="57">
        <f aca="true" t="shared" si="5" ref="J31:W31">J32+J33</f>
        <v>7978500</v>
      </c>
      <c r="K31" s="57" t="e">
        <f t="shared" si="5"/>
        <v>#REF!</v>
      </c>
      <c r="L31" s="57">
        <f t="shared" si="5"/>
        <v>0</v>
      </c>
      <c r="M31" s="57">
        <f t="shared" si="5"/>
        <v>0</v>
      </c>
      <c r="N31" s="57">
        <f t="shared" si="5"/>
        <v>0</v>
      </c>
      <c r="O31" s="57">
        <f t="shared" si="5"/>
        <v>0</v>
      </c>
      <c r="P31" s="57">
        <f t="shared" si="5"/>
        <v>0</v>
      </c>
      <c r="Q31" s="57">
        <f t="shared" si="5"/>
        <v>0</v>
      </c>
      <c r="R31" s="57">
        <f t="shared" si="5"/>
        <v>0</v>
      </c>
      <c r="S31" s="57">
        <f t="shared" si="5"/>
        <v>0</v>
      </c>
      <c r="T31" s="57">
        <f t="shared" si="5"/>
        <v>0</v>
      </c>
      <c r="U31" s="57">
        <f t="shared" si="5"/>
        <v>0</v>
      </c>
      <c r="V31" s="57">
        <f t="shared" si="5"/>
        <v>0</v>
      </c>
      <c r="W31" s="57">
        <f t="shared" si="5"/>
        <v>0</v>
      </c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37" s="51" customFormat="1" ht="78.75">
      <c r="A32" s="46" t="s">
        <v>47</v>
      </c>
      <c r="B32" s="47" t="s">
        <v>48</v>
      </c>
      <c r="C32" s="42">
        <v>17237</v>
      </c>
      <c r="D32" s="28">
        <v>70</v>
      </c>
      <c r="E32" s="28">
        <f>78.68798-39.34397</f>
        <v>39.34401</v>
      </c>
      <c r="F32" s="48">
        <f t="shared" si="0"/>
        <v>0.22825323432151767</v>
      </c>
      <c r="G32" s="28">
        <f t="shared" si="1"/>
        <v>-17197.65599</v>
      </c>
      <c r="H32" s="28">
        <f t="shared" si="2"/>
        <v>56.20572857142857</v>
      </c>
      <c r="I32" s="28">
        <f t="shared" si="3"/>
        <v>-30.655990000000003</v>
      </c>
      <c r="J32" s="58">
        <v>7978500</v>
      </c>
      <c r="K32" s="50" t="e">
        <f>#REF!-J32</f>
        <v>#REF!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</row>
    <row r="33" spans="1:37" s="25" customFormat="1" ht="47.25">
      <c r="A33" s="46">
        <v>13020200</v>
      </c>
      <c r="B33" s="47" t="s">
        <v>49</v>
      </c>
      <c r="C33" s="42">
        <v>0</v>
      </c>
      <c r="D33" s="28">
        <v>0</v>
      </c>
      <c r="E33" s="28">
        <v>0</v>
      </c>
      <c r="F33" s="48">
        <v>0</v>
      </c>
      <c r="G33" s="28">
        <f t="shared" si="1"/>
        <v>0</v>
      </c>
      <c r="H33" s="28">
        <v>0</v>
      </c>
      <c r="I33" s="28">
        <f t="shared" si="3"/>
        <v>0</v>
      </c>
      <c r="J33" s="59"/>
      <c r="K33" s="50" t="e">
        <f>#REF!-J33</f>
        <v>#REF!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</row>
    <row r="34" spans="1:37" s="25" customFormat="1" ht="63">
      <c r="A34" s="46" t="s">
        <v>50</v>
      </c>
      <c r="B34" s="47" t="s">
        <v>51</v>
      </c>
      <c r="C34" s="42">
        <v>0</v>
      </c>
      <c r="D34" s="28">
        <v>0</v>
      </c>
      <c r="E34" s="28">
        <v>0</v>
      </c>
      <c r="F34" s="48">
        <v>0</v>
      </c>
      <c r="G34" s="28">
        <v>0</v>
      </c>
      <c r="H34" s="28">
        <v>0</v>
      </c>
      <c r="I34" s="28">
        <v>0</v>
      </c>
      <c r="J34" s="59"/>
      <c r="K34" s="50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</row>
    <row r="35" spans="1:37" s="25" customFormat="1" ht="63">
      <c r="A35" s="46" t="s">
        <v>52</v>
      </c>
      <c r="B35" s="47" t="s">
        <v>53</v>
      </c>
      <c r="C35" s="42">
        <v>0</v>
      </c>
      <c r="D35" s="28">
        <v>0</v>
      </c>
      <c r="E35" s="28">
        <v>0</v>
      </c>
      <c r="F35" s="48">
        <v>0</v>
      </c>
      <c r="G35" s="28">
        <v>0</v>
      </c>
      <c r="H35" s="28">
        <v>0</v>
      </c>
      <c r="I35" s="28">
        <v>0</v>
      </c>
      <c r="J35" s="59"/>
      <c r="K35" s="50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</row>
    <row r="36" spans="1:37" s="51" customFormat="1" ht="31.5">
      <c r="A36" s="54">
        <v>13030000</v>
      </c>
      <c r="B36" s="55" t="s">
        <v>54</v>
      </c>
      <c r="C36" s="42">
        <v>1216.8</v>
      </c>
      <c r="D36" s="56">
        <f>D37+D38</f>
        <v>0</v>
      </c>
      <c r="E36" s="56">
        <f>E37+E38</f>
        <v>2.93286</v>
      </c>
      <c r="F36" s="48">
        <f t="shared" si="0"/>
        <v>0.24103057199211048</v>
      </c>
      <c r="G36" s="28">
        <f t="shared" si="1"/>
        <v>-1213.86714</v>
      </c>
      <c r="H36" s="28">
        <v>0</v>
      </c>
      <c r="I36" s="28">
        <f t="shared" si="3"/>
        <v>2.93286</v>
      </c>
      <c r="J36" s="58"/>
      <c r="K36" s="60" t="e">
        <f>#REF!-J36</f>
        <v>#REF!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</row>
    <row r="37" spans="1:37" s="51" customFormat="1" ht="63">
      <c r="A37" s="46" t="s">
        <v>55</v>
      </c>
      <c r="B37" s="47" t="s">
        <v>56</v>
      </c>
      <c r="C37" s="42">
        <v>104</v>
      </c>
      <c r="D37" s="28">
        <v>0</v>
      </c>
      <c r="E37" s="28">
        <f>11.73143-8.79857</f>
        <v>2.93286</v>
      </c>
      <c r="F37" s="48">
        <f t="shared" si="0"/>
        <v>2.8200576923076923</v>
      </c>
      <c r="G37" s="28">
        <f t="shared" si="1"/>
        <v>-101.06714</v>
      </c>
      <c r="H37" s="28">
        <v>0</v>
      </c>
      <c r="I37" s="28">
        <f t="shared" si="3"/>
        <v>2.93286</v>
      </c>
      <c r="J37" s="58"/>
      <c r="K37" s="50" t="e">
        <f>#REF!-J37</f>
        <v>#REF!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</row>
    <row r="38" spans="1:37" s="25" customFormat="1" ht="47.25">
      <c r="A38" s="46">
        <v>13030200</v>
      </c>
      <c r="B38" s="61" t="s">
        <v>57</v>
      </c>
      <c r="C38" s="42">
        <v>1112.8</v>
      </c>
      <c r="D38" s="28">
        <v>0</v>
      </c>
      <c r="E38" s="28">
        <v>0</v>
      </c>
      <c r="F38" s="48">
        <f t="shared" si="0"/>
        <v>0</v>
      </c>
      <c r="G38" s="28">
        <f t="shared" si="1"/>
        <v>-1112.8</v>
      </c>
      <c r="H38" s="28">
        <v>0</v>
      </c>
      <c r="I38" s="28">
        <f t="shared" si="3"/>
        <v>0</v>
      </c>
      <c r="J38" s="62">
        <v>127000</v>
      </c>
      <c r="K38" s="50" t="e">
        <f>#REF!-J38</f>
        <v>#REF!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</row>
    <row r="39" spans="1:37" s="65" customFormat="1" ht="31.5">
      <c r="A39" s="54" t="s">
        <v>58</v>
      </c>
      <c r="B39" s="55" t="s">
        <v>59</v>
      </c>
      <c r="C39" s="42">
        <v>0.6</v>
      </c>
      <c r="D39" s="63">
        <v>0</v>
      </c>
      <c r="E39" s="63">
        <v>0.34319</v>
      </c>
      <c r="F39" s="43">
        <f t="shared" si="0"/>
        <v>57.19833333333334</v>
      </c>
      <c r="G39" s="42">
        <f t="shared" si="1"/>
        <v>-0.25681</v>
      </c>
      <c r="H39" s="42">
        <v>0</v>
      </c>
      <c r="I39" s="42">
        <f t="shared" si="3"/>
        <v>0.34319</v>
      </c>
      <c r="J39" s="64">
        <v>300</v>
      </c>
      <c r="K39" s="60" t="e">
        <f>#REF!-J39</f>
        <v>#REF!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1:37" s="18" customFormat="1" ht="31.5">
      <c r="A40" s="40">
        <v>14000000</v>
      </c>
      <c r="B40" s="41" t="s">
        <v>60</v>
      </c>
      <c r="C40" s="42">
        <v>209217.3</v>
      </c>
      <c r="D40" s="42">
        <f>D41</f>
        <v>4000</v>
      </c>
      <c r="E40" s="42">
        <f>E41</f>
        <v>3510.60049</v>
      </c>
      <c r="F40" s="43">
        <f t="shared" si="0"/>
        <v>1.677968547534071</v>
      </c>
      <c r="G40" s="42">
        <f t="shared" si="1"/>
        <v>-205706.69950999998</v>
      </c>
      <c r="H40" s="42">
        <f t="shared" si="2"/>
        <v>87.76501225</v>
      </c>
      <c r="I40" s="42">
        <f t="shared" si="3"/>
        <v>-489.3995100000002</v>
      </c>
      <c r="J40" s="66"/>
      <c r="K40" s="39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</row>
    <row r="41" spans="1:37" s="25" customFormat="1" ht="63">
      <c r="A41" s="67">
        <v>14040000</v>
      </c>
      <c r="B41" s="68" t="s">
        <v>61</v>
      </c>
      <c r="C41" s="42">
        <v>209217.3</v>
      </c>
      <c r="D41" s="28">
        <v>4000</v>
      </c>
      <c r="E41" s="28">
        <v>3510.60049</v>
      </c>
      <c r="F41" s="48">
        <f t="shared" si="0"/>
        <v>1.677968547534071</v>
      </c>
      <c r="G41" s="28">
        <f t="shared" si="1"/>
        <v>-205706.69950999998</v>
      </c>
      <c r="H41" s="28">
        <f t="shared" si="2"/>
        <v>87.76501225</v>
      </c>
      <c r="I41" s="28">
        <f t="shared" si="3"/>
        <v>-489.3995100000002</v>
      </c>
      <c r="J41" s="62"/>
      <c r="K41" s="50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</row>
    <row r="42" spans="1:37" s="18" customFormat="1" ht="15.75">
      <c r="A42" s="40" t="s">
        <v>62</v>
      </c>
      <c r="B42" s="69" t="s">
        <v>63</v>
      </c>
      <c r="C42" s="42">
        <v>1163601.2</v>
      </c>
      <c r="D42" s="42">
        <f>D43+D54+D56+D59</f>
        <v>85443</v>
      </c>
      <c r="E42" s="42">
        <f>E43+E54+E56+E59</f>
        <v>35947.51975000001</v>
      </c>
      <c r="F42" s="43">
        <f t="shared" si="0"/>
        <v>3.0893333343073217</v>
      </c>
      <c r="G42" s="42">
        <f t="shared" si="1"/>
        <v>-1127653.68025</v>
      </c>
      <c r="H42" s="42">
        <f t="shared" si="2"/>
        <v>42.07193070233958</v>
      </c>
      <c r="I42" s="42">
        <f t="shared" si="3"/>
        <v>-49495.48024999999</v>
      </c>
      <c r="J42" s="66"/>
      <c r="K42" s="3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</row>
    <row r="43" spans="1:37" s="72" customFormat="1" ht="15.75">
      <c r="A43" s="54" t="s">
        <v>64</v>
      </c>
      <c r="B43" s="70" t="s">
        <v>65</v>
      </c>
      <c r="C43" s="42">
        <v>829166.2</v>
      </c>
      <c r="D43" s="63">
        <f aca="true" t="shared" si="6" ref="D43:W43">D44+D45+D46+D47+D48+D49+D50+D51+D52+D53</f>
        <v>61113</v>
      </c>
      <c r="E43" s="63">
        <f t="shared" si="6"/>
        <v>14331.08105</v>
      </c>
      <c r="F43" s="43">
        <f t="shared" si="0"/>
        <v>1.7283725566719916</v>
      </c>
      <c r="G43" s="42">
        <f t="shared" si="1"/>
        <v>-814835.1189499999</v>
      </c>
      <c r="H43" s="42">
        <f t="shared" si="2"/>
        <v>23.450135077643054</v>
      </c>
      <c r="I43" s="42">
        <f t="shared" si="3"/>
        <v>-46781.91895</v>
      </c>
      <c r="J43" s="71">
        <f t="shared" si="6"/>
        <v>0</v>
      </c>
      <c r="K43" s="71">
        <f t="shared" si="6"/>
        <v>0</v>
      </c>
      <c r="L43" s="71">
        <f t="shared" si="6"/>
        <v>0</v>
      </c>
      <c r="M43" s="71">
        <f t="shared" si="6"/>
        <v>0</v>
      </c>
      <c r="N43" s="71">
        <f t="shared" si="6"/>
        <v>0</v>
      </c>
      <c r="O43" s="71">
        <f t="shared" si="6"/>
        <v>0</v>
      </c>
      <c r="P43" s="71">
        <f t="shared" si="6"/>
        <v>0</v>
      </c>
      <c r="Q43" s="71">
        <f t="shared" si="6"/>
        <v>0</v>
      </c>
      <c r="R43" s="71">
        <f t="shared" si="6"/>
        <v>0</v>
      </c>
      <c r="S43" s="71">
        <f t="shared" si="6"/>
        <v>0</v>
      </c>
      <c r="T43" s="71">
        <f t="shared" si="6"/>
        <v>0</v>
      </c>
      <c r="U43" s="71">
        <f t="shared" si="6"/>
        <v>0</v>
      </c>
      <c r="V43" s="71">
        <f t="shared" si="6"/>
        <v>0</v>
      </c>
      <c r="W43" s="71">
        <f t="shared" si="6"/>
        <v>0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s="25" customFormat="1" ht="78.75">
      <c r="A44" s="67">
        <v>18010100</v>
      </c>
      <c r="B44" s="68" t="s">
        <v>66</v>
      </c>
      <c r="C44" s="42">
        <v>2676.6</v>
      </c>
      <c r="D44" s="28">
        <v>300</v>
      </c>
      <c r="E44" s="28">
        <v>67.19049</v>
      </c>
      <c r="F44" s="48">
        <f t="shared" si="0"/>
        <v>2.510292535305985</v>
      </c>
      <c r="G44" s="28">
        <f t="shared" si="1"/>
        <v>-2609.40951</v>
      </c>
      <c r="H44" s="28">
        <f t="shared" si="2"/>
        <v>22.396829999999998</v>
      </c>
      <c r="I44" s="28">
        <f t="shared" si="3"/>
        <v>-232.80951</v>
      </c>
      <c r="J44" s="62"/>
      <c r="K44" s="50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</row>
    <row r="45" spans="1:37" s="25" customFormat="1" ht="78.75">
      <c r="A45" s="67">
        <v>18010200</v>
      </c>
      <c r="B45" s="68" t="s">
        <v>67</v>
      </c>
      <c r="C45" s="42">
        <v>1373.2</v>
      </c>
      <c r="D45" s="28">
        <v>32</v>
      </c>
      <c r="E45" s="28">
        <v>13.06409</v>
      </c>
      <c r="F45" s="48">
        <f t="shared" si="0"/>
        <v>0.9513610544713079</v>
      </c>
      <c r="G45" s="28">
        <f t="shared" si="1"/>
        <v>-1360.13591</v>
      </c>
      <c r="H45" s="28">
        <f t="shared" si="2"/>
        <v>40.82528125</v>
      </c>
      <c r="I45" s="28">
        <f t="shared" si="3"/>
        <v>-18.93591</v>
      </c>
      <c r="J45" s="62"/>
      <c r="K45" s="50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</row>
    <row r="46" spans="1:37" s="25" customFormat="1" ht="78.75">
      <c r="A46" s="67">
        <v>18010300</v>
      </c>
      <c r="B46" s="68" t="s">
        <v>68</v>
      </c>
      <c r="C46" s="42">
        <v>191.9</v>
      </c>
      <c r="D46" s="28">
        <v>1</v>
      </c>
      <c r="E46" s="28">
        <v>9.09879</v>
      </c>
      <c r="F46" s="48">
        <f t="shared" si="0"/>
        <v>4.741422615945805</v>
      </c>
      <c r="G46" s="28">
        <f t="shared" si="1"/>
        <v>-182.80121</v>
      </c>
      <c r="H46" s="28">
        <f t="shared" si="2"/>
        <v>909.8789999999999</v>
      </c>
      <c r="I46" s="28">
        <f t="shared" si="3"/>
        <v>8.09879</v>
      </c>
      <c r="J46" s="62"/>
      <c r="K46" s="50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</row>
    <row r="47" spans="1:37" s="25" customFormat="1" ht="78.75">
      <c r="A47" s="67">
        <v>18010400</v>
      </c>
      <c r="B47" s="68" t="s">
        <v>69</v>
      </c>
      <c r="C47" s="42">
        <v>36683.6</v>
      </c>
      <c r="D47" s="28">
        <v>5000</v>
      </c>
      <c r="E47" s="28">
        <v>1889.02488</v>
      </c>
      <c r="F47" s="48">
        <f t="shared" si="0"/>
        <v>5.149507899988006</v>
      </c>
      <c r="G47" s="28">
        <f t="shared" si="1"/>
        <v>-34794.57512</v>
      </c>
      <c r="H47" s="28">
        <f t="shared" si="2"/>
        <v>37.780497600000004</v>
      </c>
      <c r="I47" s="28">
        <f t="shared" si="3"/>
        <v>-3110.97512</v>
      </c>
      <c r="J47" s="62"/>
      <c r="K47" s="50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</row>
    <row r="48" spans="1:37" s="25" customFormat="1" ht="31.5">
      <c r="A48" s="67">
        <v>18010500</v>
      </c>
      <c r="B48" s="68" t="s">
        <v>70</v>
      </c>
      <c r="C48" s="42">
        <v>340120</v>
      </c>
      <c r="D48" s="73">
        <v>24200</v>
      </c>
      <c r="E48" s="73">
        <v>3530.11616</v>
      </c>
      <c r="F48" s="48">
        <f t="shared" si="0"/>
        <v>1.0379031400682113</v>
      </c>
      <c r="G48" s="28">
        <f t="shared" si="1"/>
        <v>-336589.88384</v>
      </c>
      <c r="H48" s="28">
        <f t="shared" si="2"/>
        <v>14.587256859504134</v>
      </c>
      <c r="I48" s="28">
        <f t="shared" si="3"/>
        <v>-20669.88384</v>
      </c>
      <c r="J48" s="62"/>
      <c r="K48" s="50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</row>
    <row r="49" spans="1:37" s="25" customFormat="1" ht="15.75">
      <c r="A49" s="67">
        <v>18010600</v>
      </c>
      <c r="B49" s="68" t="s">
        <v>71</v>
      </c>
      <c r="C49" s="42">
        <v>417760</v>
      </c>
      <c r="D49" s="73">
        <v>30300</v>
      </c>
      <c r="E49" s="73">
        <v>8208.72992</v>
      </c>
      <c r="F49" s="48">
        <f t="shared" si="0"/>
        <v>1.9649391803906548</v>
      </c>
      <c r="G49" s="28">
        <f t="shared" si="1"/>
        <v>-409551.27008</v>
      </c>
      <c r="H49" s="28">
        <f t="shared" si="2"/>
        <v>27.09151788778878</v>
      </c>
      <c r="I49" s="28">
        <f t="shared" si="3"/>
        <v>-22091.270080000002</v>
      </c>
      <c r="J49" s="62"/>
      <c r="K49" s="50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</row>
    <row r="50" spans="1:37" s="25" customFormat="1" ht="15.75">
      <c r="A50" s="67">
        <v>18010700</v>
      </c>
      <c r="B50" s="68" t="s">
        <v>72</v>
      </c>
      <c r="C50" s="42">
        <v>14890</v>
      </c>
      <c r="D50" s="73">
        <v>220</v>
      </c>
      <c r="E50" s="73">
        <v>220.88757</v>
      </c>
      <c r="F50" s="48">
        <f t="shared" si="0"/>
        <v>1.4834625251846878</v>
      </c>
      <c r="G50" s="28">
        <f t="shared" si="1"/>
        <v>-14669.11243</v>
      </c>
      <c r="H50" s="28">
        <f t="shared" si="2"/>
        <v>100.40344090909092</v>
      </c>
      <c r="I50" s="28">
        <f t="shared" si="3"/>
        <v>0.8875700000000109</v>
      </c>
      <c r="J50" s="62"/>
      <c r="K50" s="50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</row>
    <row r="51" spans="1:37" s="25" customFormat="1" ht="15.75">
      <c r="A51" s="67">
        <v>18010900</v>
      </c>
      <c r="B51" s="68" t="s">
        <v>73</v>
      </c>
      <c r="C51" s="42">
        <v>7510</v>
      </c>
      <c r="D51" s="73">
        <v>85</v>
      </c>
      <c r="E51" s="73">
        <v>52.62738</v>
      </c>
      <c r="F51" s="48">
        <f t="shared" si="0"/>
        <v>0.7007640479360853</v>
      </c>
      <c r="G51" s="28">
        <f t="shared" si="1"/>
        <v>-7457.37262</v>
      </c>
      <c r="H51" s="28">
        <f t="shared" si="2"/>
        <v>61.914564705882356</v>
      </c>
      <c r="I51" s="28">
        <f t="shared" si="3"/>
        <v>-32.37262</v>
      </c>
      <c r="J51" s="62"/>
      <c r="K51" s="50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</row>
    <row r="52" spans="1:37" s="25" customFormat="1" ht="31.5">
      <c r="A52" s="67" t="s">
        <v>74</v>
      </c>
      <c r="B52" s="68" t="s">
        <v>75</v>
      </c>
      <c r="C52" s="42">
        <v>4878.1</v>
      </c>
      <c r="D52" s="28">
        <v>210</v>
      </c>
      <c r="E52" s="28">
        <v>69.50844</v>
      </c>
      <c r="F52" s="48">
        <f t="shared" si="0"/>
        <v>1.424908058465386</v>
      </c>
      <c r="G52" s="28">
        <f t="shared" si="1"/>
        <v>-4808.591560000001</v>
      </c>
      <c r="H52" s="28">
        <f t="shared" si="2"/>
        <v>33.09925714285714</v>
      </c>
      <c r="I52" s="28">
        <f t="shared" si="3"/>
        <v>-140.49156</v>
      </c>
      <c r="J52" s="62"/>
      <c r="K52" s="50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</row>
    <row r="53" spans="1:37" s="25" customFormat="1" ht="31.5">
      <c r="A53" s="67" t="s">
        <v>76</v>
      </c>
      <c r="B53" s="68" t="s">
        <v>77</v>
      </c>
      <c r="C53" s="42">
        <v>3082.8</v>
      </c>
      <c r="D53" s="28">
        <v>765</v>
      </c>
      <c r="E53" s="28">
        <v>270.83333</v>
      </c>
      <c r="F53" s="48">
        <f t="shared" si="0"/>
        <v>8.785303295705202</v>
      </c>
      <c r="G53" s="28">
        <f t="shared" si="1"/>
        <v>-2811.9666700000002</v>
      </c>
      <c r="H53" s="28">
        <f t="shared" si="2"/>
        <v>35.40304967320262</v>
      </c>
      <c r="I53" s="28">
        <f t="shared" si="3"/>
        <v>-494.16667</v>
      </c>
      <c r="J53" s="62"/>
      <c r="K53" s="50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</row>
    <row r="54" spans="1:37" s="72" customFormat="1" ht="31.5">
      <c r="A54" s="54" t="s">
        <v>78</v>
      </c>
      <c r="B54" s="70" t="s">
        <v>79</v>
      </c>
      <c r="C54" s="42">
        <v>5011.6</v>
      </c>
      <c r="D54" s="63">
        <f>D55</f>
        <v>200</v>
      </c>
      <c r="E54" s="63">
        <f>E55</f>
        <v>100</v>
      </c>
      <c r="F54" s="43">
        <f t="shared" si="0"/>
        <v>1.9953707398834704</v>
      </c>
      <c r="G54" s="42">
        <f t="shared" si="1"/>
        <v>-4911.6</v>
      </c>
      <c r="H54" s="42">
        <f t="shared" si="2"/>
        <v>50</v>
      </c>
      <c r="I54" s="42">
        <f t="shared" si="3"/>
        <v>-100</v>
      </c>
      <c r="J54" s="58"/>
      <c r="K54" s="49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</row>
    <row r="55" spans="1:37" s="25" customFormat="1" ht="47.25">
      <c r="A55" s="46" t="s">
        <v>80</v>
      </c>
      <c r="B55" s="74" t="s">
        <v>81</v>
      </c>
      <c r="C55" s="42">
        <v>5011.6</v>
      </c>
      <c r="D55" s="28">
        <v>200</v>
      </c>
      <c r="E55" s="28">
        <v>100</v>
      </c>
      <c r="F55" s="48">
        <f t="shared" si="0"/>
        <v>1.9953707398834704</v>
      </c>
      <c r="G55" s="28">
        <f t="shared" si="1"/>
        <v>-4911.6</v>
      </c>
      <c r="H55" s="28">
        <f t="shared" si="2"/>
        <v>50</v>
      </c>
      <c r="I55" s="28">
        <f t="shared" si="3"/>
        <v>-100</v>
      </c>
      <c r="J55" s="62"/>
      <c r="K55" s="50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</row>
    <row r="56" spans="1:37" s="72" customFormat="1" ht="15.75">
      <c r="A56" s="54" t="s">
        <v>82</v>
      </c>
      <c r="B56" s="70" t="s">
        <v>83</v>
      </c>
      <c r="C56" s="42">
        <v>1527.2</v>
      </c>
      <c r="D56" s="63">
        <f>D57+D58</f>
        <v>30</v>
      </c>
      <c r="E56" s="63">
        <f>E57+E58</f>
        <v>13.58296</v>
      </c>
      <c r="F56" s="43">
        <f t="shared" si="0"/>
        <v>0.8894028287061287</v>
      </c>
      <c r="G56" s="42">
        <f t="shared" si="1"/>
        <v>-1513.61704</v>
      </c>
      <c r="H56" s="42">
        <f t="shared" si="2"/>
        <v>45.27653333333333</v>
      </c>
      <c r="I56" s="42">
        <f t="shared" si="3"/>
        <v>-16.41704</v>
      </c>
      <c r="J56" s="58"/>
      <c r="K56" s="49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s="25" customFormat="1" ht="31.5">
      <c r="A57" s="46" t="s">
        <v>84</v>
      </c>
      <c r="B57" s="74" t="s">
        <v>85</v>
      </c>
      <c r="C57" s="42">
        <v>1527.2</v>
      </c>
      <c r="D57" s="28">
        <v>30</v>
      </c>
      <c r="E57" s="28">
        <v>12.7447</v>
      </c>
      <c r="F57" s="48">
        <f t="shared" si="0"/>
        <v>0.8345141435306442</v>
      </c>
      <c r="G57" s="28">
        <f t="shared" si="1"/>
        <v>-1514.4553</v>
      </c>
      <c r="H57" s="28">
        <f t="shared" si="2"/>
        <v>42.48233333333333</v>
      </c>
      <c r="I57" s="28">
        <f t="shared" si="3"/>
        <v>-17.2553</v>
      </c>
      <c r="J57" s="62"/>
      <c r="K57" s="50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</row>
    <row r="58" spans="1:37" s="25" customFormat="1" ht="31.5">
      <c r="A58" s="46" t="s">
        <v>86</v>
      </c>
      <c r="B58" s="74" t="s">
        <v>87</v>
      </c>
      <c r="C58" s="42">
        <v>0</v>
      </c>
      <c r="D58" s="28">
        <v>0</v>
      </c>
      <c r="E58" s="28">
        <v>0.83826</v>
      </c>
      <c r="F58" s="48">
        <v>0</v>
      </c>
      <c r="G58" s="28">
        <f t="shared" si="1"/>
        <v>0.83826</v>
      </c>
      <c r="H58" s="28">
        <v>0</v>
      </c>
      <c r="I58" s="28">
        <f t="shared" si="3"/>
        <v>0.83826</v>
      </c>
      <c r="J58" s="62"/>
      <c r="K58" s="50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</row>
    <row r="59" spans="1:37" s="72" customFormat="1" ht="15.75">
      <c r="A59" s="54" t="s">
        <v>88</v>
      </c>
      <c r="B59" s="70" t="s">
        <v>89</v>
      </c>
      <c r="C59" s="42">
        <v>327896.2</v>
      </c>
      <c r="D59" s="63">
        <f>D62+D63</f>
        <v>24100</v>
      </c>
      <c r="E59" s="63">
        <f>E62+E63+E60+E61</f>
        <v>21502.855740000003</v>
      </c>
      <c r="F59" s="43">
        <f t="shared" si="0"/>
        <v>6.55782401259911</v>
      </c>
      <c r="G59" s="42">
        <f t="shared" si="1"/>
        <v>-306393.34426</v>
      </c>
      <c r="H59" s="42">
        <f t="shared" si="2"/>
        <v>89.2234678008299</v>
      </c>
      <c r="I59" s="42">
        <f t="shared" si="3"/>
        <v>-2597.1442599999973</v>
      </c>
      <c r="J59" s="58"/>
      <c r="K59" s="49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</row>
    <row r="60" spans="1:37" s="72" customFormat="1" ht="31.5">
      <c r="A60" s="46" t="s">
        <v>90</v>
      </c>
      <c r="B60" s="74" t="s">
        <v>91</v>
      </c>
      <c r="C60" s="28">
        <v>0</v>
      </c>
      <c r="D60" s="75">
        <v>0</v>
      </c>
      <c r="E60" s="75">
        <v>0.28756</v>
      </c>
      <c r="F60" s="48">
        <v>0</v>
      </c>
      <c r="G60" s="28">
        <v>0</v>
      </c>
      <c r="H60" s="28">
        <v>0</v>
      </c>
      <c r="I60" s="28">
        <v>0</v>
      </c>
      <c r="J60" s="58"/>
      <c r="K60" s="49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</row>
    <row r="61" spans="1:37" s="72" customFormat="1" ht="31.5">
      <c r="A61" s="46" t="s">
        <v>92</v>
      </c>
      <c r="B61" s="74" t="s">
        <v>93</v>
      </c>
      <c r="C61" s="28">
        <v>0</v>
      </c>
      <c r="D61" s="75">
        <v>0</v>
      </c>
      <c r="E61" s="75">
        <v>0</v>
      </c>
      <c r="F61" s="48">
        <v>0</v>
      </c>
      <c r="G61" s="28">
        <v>0</v>
      </c>
      <c r="H61" s="28">
        <v>0</v>
      </c>
      <c r="I61" s="28">
        <v>0</v>
      </c>
      <c r="J61" s="58"/>
      <c r="K61" s="49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</row>
    <row r="62" spans="1:37" s="25" customFormat="1" ht="15.75">
      <c r="A62" s="46" t="s">
        <v>94</v>
      </c>
      <c r="B62" s="74" t="s">
        <v>95</v>
      </c>
      <c r="C62" s="42">
        <v>107000</v>
      </c>
      <c r="D62" s="28">
        <v>7000</v>
      </c>
      <c r="E62" s="28">
        <v>3662.66973</v>
      </c>
      <c r="F62" s="48">
        <f t="shared" si="0"/>
        <v>3.4230558224299066</v>
      </c>
      <c r="G62" s="28">
        <f t="shared" si="1"/>
        <v>-103337.33027</v>
      </c>
      <c r="H62" s="28">
        <f t="shared" si="2"/>
        <v>52.323853285714286</v>
      </c>
      <c r="I62" s="28">
        <f t="shared" si="3"/>
        <v>-3337.33027</v>
      </c>
      <c r="J62" s="62"/>
      <c r="K62" s="50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</row>
    <row r="63" spans="1:37" s="25" customFormat="1" ht="15.75">
      <c r="A63" s="46" t="s">
        <v>96</v>
      </c>
      <c r="B63" s="74" t="s">
        <v>97</v>
      </c>
      <c r="C63" s="42">
        <v>220896.2</v>
      </c>
      <c r="D63" s="28">
        <v>17100</v>
      </c>
      <c r="E63" s="28">
        <v>17839.89845</v>
      </c>
      <c r="F63" s="48">
        <f t="shared" si="0"/>
        <v>8.076145470134842</v>
      </c>
      <c r="G63" s="28">
        <f t="shared" si="1"/>
        <v>-203056.30155</v>
      </c>
      <c r="H63" s="28">
        <f t="shared" si="2"/>
        <v>104.32689152046784</v>
      </c>
      <c r="I63" s="28">
        <f t="shared" si="3"/>
        <v>739.8984500000006</v>
      </c>
      <c r="J63" s="62"/>
      <c r="K63" s="50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</row>
    <row r="64" spans="1:37" s="45" customFormat="1" ht="15.75">
      <c r="A64" s="32">
        <v>20000000</v>
      </c>
      <c r="B64" s="33" t="s">
        <v>98</v>
      </c>
      <c r="C64" s="35">
        <v>35937.7</v>
      </c>
      <c r="D64" s="35">
        <f>D65+D69+D88</f>
        <v>1838.3</v>
      </c>
      <c r="E64" s="35">
        <f>E65+E69+E88</f>
        <v>1434.37335</v>
      </c>
      <c r="F64" s="76">
        <f t="shared" si="0"/>
        <v>3.991277544194537</v>
      </c>
      <c r="G64" s="77">
        <f t="shared" si="1"/>
        <v>-34503.326649999995</v>
      </c>
      <c r="H64" s="77">
        <f t="shared" si="2"/>
        <v>78.02716368383832</v>
      </c>
      <c r="I64" s="77">
        <f t="shared" si="3"/>
        <v>-403.9266499999999</v>
      </c>
      <c r="J64" s="66"/>
      <c r="K64" s="39" t="e">
        <f>#REF!-J64</f>
        <v>#REF!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</row>
    <row r="65" spans="1:37" s="45" customFormat="1" ht="38.25" customHeight="1">
      <c r="A65" s="40">
        <v>21000000</v>
      </c>
      <c r="B65" s="78" t="s">
        <v>99</v>
      </c>
      <c r="C65" s="42">
        <v>472.3</v>
      </c>
      <c r="D65" s="79">
        <f>+D66</f>
        <v>16</v>
      </c>
      <c r="E65" s="79">
        <f>+E66</f>
        <v>377.48600000000005</v>
      </c>
      <c r="F65" s="48">
        <f t="shared" si="0"/>
        <v>79.92504763921238</v>
      </c>
      <c r="G65" s="28">
        <f t="shared" si="1"/>
        <v>-94.81399999999996</v>
      </c>
      <c r="H65" s="28">
        <f t="shared" si="2"/>
        <v>2359.2875000000004</v>
      </c>
      <c r="I65" s="28">
        <f t="shared" si="3"/>
        <v>361.48600000000005</v>
      </c>
      <c r="J65" s="66"/>
      <c r="K65" s="39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</row>
    <row r="66" spans="1:37" s="51" customFormat="1" ht="15.75">
      <c r="A66" s="54">
        <v>21080000</v>
      </c>
      <c r="B66" s="80" t="s">
        <v>100</v>
      </c>
      <c r="C66" s="42">
        <v>472.3</v>
      </c>
      <c r="D66" s="81">
        <f>+D67+D68</f>
        <v>16</v>
      </c>
      <c r="E66" s="81">
        <f>+E67+E68</f>
        <v>377.48600000000005</v>
      </c>
      <c r="F66" s="48">
        <f t="shared" si="0"/>
        <v>79.92504763921238</v>
      </c>
      <c r="G66" s="28">
        <f t="shared" si="1"/>
        <v>-94.81399999999996</v>
      </c>
      <c r="H66" s="28">
        <f t="shared" si="2"/>
        <v>2359.2875000000004</v>
      </c>
      <c r="I66" s="28">
        <f t="shared" si="3"/>
        <v>361.48600000000005</v>
      </c>
      <c r="J66" s="82" t="e">
        <f>#REF!+J67+J68</f>
        <v>#REF!</v>
      </c>
      <c r="K66" s="82" t="e">
        <f>#REF!+K67+K68</f>
        <v>#REF!</v>
      </c>
      <c r="L66" s="82" t="e">
        <f>#REF!+L67+L68</f>
        <v>#REF!</v>
      </c>
      <c r="M66" s="82" t="e">
        <f>#REF!+M67+M68</f>
        <v>#REF!</v>
      </c>
      <c r="N66" s="82" t="e">
        <f>#REF!+N67+N68</f>
        <v>#REF!</v>
      </c>
      <c r="O66" s="82" t="e">
        <f>#REF!+O67+O68</f>
        <v>#REF!</v>
      </c>
      <c r="P66" s="82" t="e">
        <f>#REF!+P67+P68</f>
        <v>#REF!</v>
      </c>
      <c r="Q66" s="82" t="e">
        <f>#REF!+Q67+Q68</f>
        <v>#REF!</v>
      </c>
      <c r="R66" s="82" t="e">
        <f>#REF!+R67+R68</f>
        <v>#REF!</v>
      </c>
      <c r="S66" s="82" t="e">
        <f>#REF!+S67+S68</f>
        <v>#REF!</v>
      </c>
      <c r="T66" s="82" t="e">
        <f>#REF!+T67+T68</f>
        <v>#REF!</v>
      </c>
      <c r="U66" s="82" t="e">
        <f>#REF!+U67+U68</f>
        <v>#REF!</v>
      </c>
      <c r="V66" s="82" t="e">
        <f>#REF!+V67+V68</f>
        <v>#REF!</v>
      </c>
      <c r="W66" s="82" t="e">
        <f>#REF!+W67+W68</f>
        <v>#REF!</v>
      </c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</row>
    <row r="67" spans="1:37" s="45" customFormat="1" ht="114.75" customHeight="1">
      <c r="A67" s="46" t="s">
        <v>101</v>
      </c>
      <c r="B67" s="83" t="s">
        <v>102</v>
      </c>
      <c r="C67" s="42">
        <v>6.9</v>
      </c>
      <c r="D67" s="28">
        <v>0</v>
      </c>
      <c r="E67" s="28">
        <v>0.475</v>
      </c>
      <c r="F67" s="48">
        <f t="shared" si="0"/>
        <v>6.884057971014491</v>
      </c>
      <c r="G67" s="28">
        <f t="shared" si="1"/>
        <v>-6.425000000000001</v>
      </c>
      <c r="H67" s="28">
        <v>0</v>
      </c>
      <c r="I67" s="28">
        <f t="shared" si="3"/>
        <v>0.475</v>
      </c>
      <c r="J67" s="66"/>
      <c r="K67" s="50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</row>
    <row r="68" spans="1:37" s="45" customFormat="1" ht="31.5">
      <c r="A68" s="46" t="s">
        <v>103</v>
      </c>
      <c r="B68" s="83" t="s">
        <v>104</v>
      </c>
      <c r="C68" s="42">
        <v>465.4</v>
      </c>
      <c r="D68" s="28">
        <v>16</v>
      </c>
      <c r="E68" s="28">
        <v>377.011</v>
      </c>
      <c r="F68" s="48">
        <f t="shared" si="0"/>
        <v>81.00795015040826</v>
      </c>
      <c r="G68" s="28">
        <f t="shared" si="1"/>
        <v>-88.38899999999995</v>
      </c>
      <c r="H68" s="28">
        <f t="shared" si="2"/>
        <v>2356.3187500000004</v>
      </c>
      <c r="I68" s="28">
        <f t="shared" si="3"/>
        <v>361.011</v>
      </c>
      <c r="J68" s="84"/>
      <c r="K68" s="85"/>
      <c r="L68" s="84"/>
      <c r="M68" s="84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</row>
    <row r="69" spans="1:37" s="45" customFormat="1" ht="58.5" customHeight="1">
      <c r="A69" s="40">
        <v>22000000</v>
      </c>
      <c r="B69" s="78" t="s">
        <v>105</v>
      </c>
      <c r="C69" s="42">
        <v>35188.8</v>
      </c>
      <c r="D69" s="79">
        <f>D70+D81+D83</f>
        <v>1802.3</v>
      </c>
      <c r="E69" s="79">
        <f>E70+E81+E83</f>
        <v>1053.4013499999999</v>
      </c>
      <c r="F69" s="48">
        <f t="shared" si="0"/>
        <v>2.9935699711271764</v>
      </c>
      <c r="G69" s="28">
        <f t="shared" si="1"/>
        <v>-34135.39865</v>
      </c>
      <c r="H69" s="28">
        <f t="shared" si="2"/>
        <v>58.447614159684846</v>
      </c>
      <c r="I69" s="28">
        <f t="shared" si="3"/>
        <v>-748.8986500000001</v>
      </c>
      <c r="J69" s="84"/>
      <c r="K69" s="86"/>
      <c r="L69" s="84"/>
      <c r="M69" s="84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</row>
    <row r="70" spans="1:37" s="51" customFormat="1" ht="36" customHeight="1">
      <c r="A70" s="54" t="s">
        <v>106</v>
      </c>
      <c r="B70" s="87" t="s">
        <v>107</v>
      </c>
      <c r="C70" s="42">
        <v>30803.7</v>
      </c>
      <c r="D70" s="81">
        <f>D71+D74+D75+D76+D77+D78+D79+D80</f>
        <v>1603.3</v>
      </c>
      <c r="E70" s="81">
        <f>E71+E74+E75+E76+E77+E78+E79+E80</f>
        <v>998.5478499999999</v>
      </c>
      <c r="F70" s="48">
        <f t="shared" si="0"/>
        <v>3.2416490551459725</v>
      </c>
      <c r="G70" s="28">
        <f t="shared" si="1"/>
        <v>-29805.15215</v>
      </c>
      <c r="H70" s="28">
        <f t="shared" si="2"/>
        <v>62.28078650283789</v>
      </c>
      <c r="I70" s="28">
        <f t="shared" si="3"/>
        <v>-604.75215</v>
      </c>
      <c r="J70" s="58"/>
      <c r="K70" s="49" t="e">
        <f>#REF!-J70</f>
        <v>#REF!</v>
      </c>
      <c r="L70" s="58">
        <v>3963800</v>
      </c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</row>
    <row r="71" spans="1:37" s="25" customFormat="1" ht="63">
      <c r="A71" s="46" t="s">
        <v>108</v>
      </c>
      <c r="B71" s="83" t="s">
        <v>109</v>
      </c>
      <c r="C71" s="42">
        <v>773.4</v>
      </c>
      <c r="D71" s="28">
        <v>20.6</v>
      </c>
      <c r="E71" s="28">
        <v>52.7152</v>
      </c>
      <c r="F71" s="48">
        <f t="shared" si="0"/>
        <v>6.816033100594778</v>
      </c>
      <c r="G71" s="28">
        <f t="shared" si="1"/>
        <v>-720.6848</v>
      </c>
      <c r="H71" s="28">
        <f t="shared" si="2"/>
        <v>255.89902912621358</v>
      </c>
      <c r="I71" s="28">
        <f t="shared" si="3"/>
        <v>32.1152</v>
      </c>
      <c r="J71" s="62">
        <v>248112</v>
      </c>
      <c r="K71" s="50" t="e">
        <f>#REF!-J71</f>
        <v>#REF!</v>
      </c>
      <c r="L71" s="62" t="e">
        <f>#REF!*#REF!/100</f>
        <v>#REF!</v>
      </c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</row>
    <row r="72" spans="1:37" s="25" customFormat="1" ht="47.25">
      <c r="A72" s="46" t="s">
        <v>110</v>
      </c>
      <c r="B72" s="83" t="s">
        <v>111</v>
      </c>
      <c r="C72" s="42">
        <v>0</v>
      </c>
      <c r="D72" s="28">
        <v>0</v>
      </c>
      <c r="E72" s="28">
        <v>0</v>
      </c>
      <c r="F72" s="48">
        <v>0</v>
      </c>
      <c r="G72" s="28">
        <f t="shared" si="1"/>
        <v>0</v>
      </c>
      <c r="H72" s="28">
        <v>0</v>
      </c>
      <c r="I72" s="28">
        <f t="shared" si="3"/>
        <v>0</v>
      </c>
      <c r="J72" s="62"/>
      <c r="K72" s="50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</row>
    <row r="73" spans="1:37" s="25" customFormat="1" ht="47.25">
      <c r="A73" s="46" t="s">
        <v>112</v>
      </c>
      <c r="B73" s="83" t="s">
        <v>113</v>
      </c>
      <c r="C73" s="42">
        <v>0</v>
      </c>
      <c r="D73" s="28">
        <v>0</v>
      </c>
      <c r="E73" s="28">
        <v>2.34</v>
      </c>
      <c r="F73" s="48">
        <v>0</v>
      </c>
      <c r="G73" s="28">
        <v>0</v>
      </c>
      <c r="H73" s="28">
        <v>0</v>
      </c>
      <c r="I73" s="28">
        <f t="shared" si="3"/>
        <v>2.34</v>
      </c>
      <c r="J73" s="62"/>
      <c r="K73" s="50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</row>
    <row r="74" spans="1:37" s="25" customFormat="1" ht="80.25" customHeight="1">
      <c r="A74" s="46" t="s">
        <v>114</v>
      </c>
      <c r="B74" s="47" t="s">
        <v>115</v>
      </c>
      <c r="C74" s="42">
        <v>14.1</v>
      </c>
      <c r="D74" s="28">
        <v>0</v>
      </c>
      <c r="E74" s="28">
        <v>0.595</v>
      </c>
      <c r="F74" s="48">
        <f t="shared" si="0"/>
        <v>4.219858156028368</v>
      </c>
      <c r="G74" s="28">
        <f t="shared" si="1"/>
        <v>-13.504999999999999</v>
      </c>
      <c r="H74" s="28">
        <v>0</v>
      </c>
      <c r="I74" s="28">
        <f t="shared" si="3"/>
        <v>0.595</v>
      </c>
      <c r="J74" s="62">
        <v>190382</v>
      </c>
      <c r="K74" s="50" t="e">
        <f>#REF!-J74</f>
        <v>#REF!</v>
      </c>
      <c r="L74" s="62" t="e">
        <f>#REF!*#REF!/100</f>
        <v>#REF!</v>
      </c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</row>
    <row r="75" spans="1:37" s="25" customFormat="1" ht="47.25">
      <c r="A75" s="46" t="s">
        <v>116</v>
      </c>
      <c r="B75" s="47" t="s">
        <v>117</v>
      </c>
      <c r="C75" s="42">
        <v>3386.9</v>
      </c>
      <c r="D75" s="28">
        <v>0</v>
      </c>
      <c r="E75" s="28">
        <v>0</v>
      </c>
      <c r="F75" s="48">
        <f t="shared" si="0"/>
        <v>0</v>
      </c>
      <c r="G75" s="28">
        <f t="shared" si="1"/>
        <v>-3386.9</v>
      </c>
      <c r="H75" s="28">
        <v>0</v>
      </c>
      <c r="I75" s="28">
        <f t="shared" si="3"/>
        <v>0</v>
      </c>
      <c r="J75" s="62">
        <v>2011792</v>
      </c>
      <c r="K75" s="50" t="e">
        <f>#REF!-J75</f>
        <v>#REF!</v>
      </c>
      <c r="L75" s="62" t="e">
        <f>#REF!*#REF!/100</f>
        <v>#REF!</v>
      </c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</row>
    <row r="76" spans="1:37" s="25" customFormat="1" ht="54" customHeight="1">
      <c r="A76" s="46" t="s">
        <v>118</v>
      </c>
      <c r="B76" s="47" t="s">
        <v>119</v>
      </c>
      <c r="C76" s="42">
        <v>11082.4</v>
      </c>
      <c r="D76" s="28">
        <v>750</v>
      </c>
      <c r="E76" s="28">
        <v>509</v>
      </c>
      <c r="F76" s="48">
        <f t="shared" si="0"/>
        <v>4.592867970836642</v>
      </c>
      <c r="G76" s="28">
        <f t="shared" si="1"/>
        <v>-10573.4</v>
      </c>
      <c r="H76" s="28">
        <f t="shared" si="2"/>
        <v>67.86666666666666</v>
      </c>
      <c r="I76" s="28">
        <f t="shared" si="3"/>
        <v>-241</v>
      </c>
      <c r="J76" s="62">
        <v>7694400</v>
      </c>
      <c r="K76" s="50" t="e">
        <f>#REF!-J76</f>
        <v>#REF!</v>
      </c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</row>
    <row r="77" spans="1:37" s="25" customFormat="1" ht="47.25">
      <c r="A77" s="46" t="s">
        <v>120</v>
      </c>
      <c r="B77" s="74" t="s">
        <v>121</v>
      </c>
      <c r="C77" s="42">
        <v>1385.2</v>
      </c>
      <c r="D77" s="28">
        <v>27</v>
      </c>
      <c r="E77" s="28">
        <v>78.3348</v>
      </c>
      <c r="F77" s="48">
        <f t="shared" si="0"/>
        <v>5.655125613629801</v>
      </c>
      <c r="G77" s="28">
        <f t="shared" si="1"/>
        <v>-1306.8652</v>
      </c>
      <c r="H77" s="28">
        <f t="shared" si="2"/>
        <v>290.12888888888887</v>
      </c>
      <c r="I77" s="28">
        <f t="shared" si="3"/>
        <v>51.3348</v>
      </c>
      <c r="J77" s="62"/>
      <c r="K77" s="50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</row>
    <row r="78" spans="1:37" s="25" customFormat="1" ht="31.5">
      <c r="A78" s="46" t="s">
        <v>122</v>
      </c>
      <c r="B78" s="74" t="s">
        <v>107</v>
      </c>
      <c r="C78" s="42">
        <v>12929.5</v>
      </c>
      <c r="D78" s="28">
        <v>695</v>
      </c>
      <c r="E78" s="28">
        <v>342.70385</v>
      </c>
      <c r="F78" s="48">
        <f t="shared" si="0"/>
        <v>2.6505576395065544</v>
      </c>
      <c r="G78" s="28">
        <f t="shared" si="1"/>
        <v>-12586.79615</v>
      </c>
      <c r="H78" s="28">
        <f t="shared" si="2"/>
        <v>49.30990647482014</v>
      </c>
      <c r="I78" s="28">
        <f t="shared" si="3"/>
        <v>-352.29615</v>
      </c>
      <c r="J78" s="62"/>
      <c r="K78" s="50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</row>
    <row r="79" spans="1:37" s="25" customFormat="1" ht="51" customHeight="1">
      <c r="A79" s="46" t="s">
        <v>123</v>
      </c>
      <c r="B79" s="74" t="s">
        <v>124</v>
      </c>
      <c r="C79" s="42">
        <v>1086.1</v>
      </c>
      <c r="D79" s="28">
        <v>109</v>
      </c>
      <c r="E79" s="28">
        <v>10.775</v>
      </c>
      <c r="F79" s="48">
        <f t="shared" si="0"/>
        <v>0.9920817604272167</v>
      </c>
      <c r="G79" s="28">
        <f t="shared" si="1"/>
        <v>-1075.3249999999998</v>
      </c>
      <c r="H79" s="28">
        <f t="shared" si="2"/>
        <v>9.88532110091743</v>
      </c>
      <c r="I79" s="28">
        <f t="shared" si="3"/>
        <v>-98.225</v>
      </c>
      <c r="J79" s="62"/>
      <c r="K79" s="50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</row>
    <row r="80" spans="1:37" s="25" customFormat="1" ht="65.25" customHeight="1">
      <c r="A80" s="46" t="s">
        <v>125</v>
      </c>
      <c r="B80" s="74" t="s">
        <v>126</v>
      </c>
      <c r="C80" s="42">
        <v>146.1</v>
      </c>
      <c r="D80" s="28">
        <v>1.7</v>
      </c>
      <c r="E80" s="28">
        <v>4.424</v>
      </c>
      <c r="F80" s="48">
        <f t="shared" si="0"/>
        <v>3.0280629705681044</v>
      </c>
      <c r="G80" s="28">
        <f t="shared" si="1"/>
        <v>-141.676</v>
      </c>
      <c r="H80" s="28">
        <f t="shared" si="2"/>
        <v>260.2352941176471</v>
      </c>
      <c r="I80" s="28">
        <f t="shared" si="3"/>
        <v>2.724</v>
      </c>
      <c r="J80" s="62"/>
      <c r="K80" s="50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</row>
    <row r="81" spans="1:37" s="51" customFormat="1" ht="64.5" customHeight="1">
      <c r="A81" s="54">
        <v>22080000</v>
      </c>
      <c r="B81" s="88" t="s">
        <v>127</v>
      </c>
      <c r="C81" s="42">
        <v>1879.2</v>
      </c>
      <c r="D81" s="56">
        <f>D82</f>
        <v>89</v>
      </c>
      <c r="E81" s="56">
        <f>E82</f>
        <v>45.03952</v>
      </c>
      <c r="F81" s="48">
        <f t="shared" si="0"/>
        <v>2.396739037888463</v>
      </c>
      <c r="G81" s="28">
        <f t="shared" si="1"/>
        <v>-1834.16048</v>
      </c>
      <c r="H81" s="28">
        <f t="shared" si="2"/>
        <v>50.606202247191014</v>
      </c>
      <c r="I81" s="28">
        <f t="shared" si="3"/>
        <v>-43.96048</v>
      </c>
      <c r="J81" s="58"/>
      <c r="K81" s="49" t="e">
        <f>#REF!-J81</f>
        <v>#REF!</v>
      </c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</row>
    <row r="82" spans="1:37" s="25" customFormat="1" ht="63">
      <c r="A82" s="46">
        <v>22080400</v>
      </c>
      <c r="B82" s="89" t="s">
        <v>128</v>
      </c>
      <c r="C82" s="42">
        <v>1879.2</v>
      </c>
      <c r="D82" s="28">
        <v>89</v>
      </c>
      <c r="E82" s="28">
        <f>45.03952</f>
        <v>45.03952</v>
      </c>
      <c r="F82" s="48">
        <f t="shared" si="0"/>
        <v>2.396739037888463</v>
      </c>
      <c r="G82" s="28">
        <f t="shared" si="1"/>
        <v>-1834.16048</v>
      </c>
      <c r="H82" s="28">
        <f t="shared" si="2"/>
        <v>50.606202247191014</v>
      </c>
      <c r="I82" s="28">
        <f t="shared" si="3"/>
        <v>-43.96048</v>
      </c>
      <c r="J82" s="62">
        <v>13543200</v>
      </c>
      <c r="K82" s="50" t="e">
        <f>#REF!-J82</f>
        <v>#REF!</v>
      </c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</row>
    <row r="83" spans="1:37" s="72" customFormat="1" ht="15.75">
      <c r="A83" s="54">
        <v>22090000</v>
      </c>
      <c r="B83" s="55" t="s">
        <v>129</v>
      </c>
      <c r="C83" s="42">
        <v>2505.9</v>
      </c>
      <c r="D83" s="56">
        <f>D84+D87+D85+D86</f>
        <v>110</v>
      </c>
      <c r="E83" s="56">
        <f>E84+E87+E85+E86</f>
        <v>9.81398</v>
      </c>
      <c r="F83" s="48">
        <f t="shared" si="0"/>
        <v>0.3916349415379704</v>
      </c>
      <c r="G83" s="28">
        <f t="shared" si="1"/>
        <v>-2496.08602</v>
      </c>
      <c r="H83" s="28">
        <f t="shared" si="2"/>
        <v>8.921800000000001</v>
      </c>
      <c r="I83" s="28">
        <f t="shared" si="3"/>
        <v>-100.18602</v>
      </c>
      <c r="J83" s="58"/>
      <c r="K83" s="49" t="e">
        <f>#REF!-J83</f>
        <v>#REF!</v>
      </c>
      <c r="L83" s="58">
        <v>3845500</v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</row>
    <row r="84" spans="1:37" s="25" customFormat="1" ht="78.75">
      <c r="A84" s="46">
        <v>22090100</v>
      </c>
      <c r="B84" s="47" t="s">
        <v>130</v>
      </c>
      <c r="C84" s="42">
        <v>420</v>
      </c>
      <c r="D84" s="28">
        <v>4</v>
      </c>
      <c r="E84" s="28">
        <v>5.66003</v>
      </c>
      <c r="F84" s="48">
        <f aca="true" t="shared" si="7" ref="F84:F95">E84/C84*100</f>
        <v>1.3476261904761904</v>
      </c>
      <c r="G84" s="28">
        <f aca="true" t="shared" si="8" ref="G84:G95">E84-C84</f>
        <v>-414.33997</v>
      </c>
      <c r="H84" s="28">
        <f aca="true" t="shared" si="9" ref="H84:H95">E84/D84*100</f>
        <v>141.50075</v>
      </c>
      <c r="I84" s="28">
        <f aca="true" t="shared" si="10" ref="I84:I95">E84-D84</f>
        <v>1.66003</v>
      </c>
      <c r="J84" s="62">
        <v>3749362</v>
      </c>
      <c r="K84" s="50" t="e">
        <f>#REF!-J84</f>
        <v>#REF!</v>
      </c>
      <c r="L84" s="62" t="e">
        <f>#REF!*#REF!/100-1</f>
        <v>#REF!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</row>
    <row r="85" spans="1:37" s="25" customFormat="1" ht="31.5">
      <c r="A85" s="46" t="s">
        <v>131</v>
      </c>
      <c r="B85" s="47" t="s">
        <v>132</v>
      </c>
      <c r="C85" s="42">
        <v>325</v>
      </c>
      <c r="D85" s="28">
        <v>1</v>
      </c>
      <c r="E85" s="28">
        <v>0.085</v>
      </c>
      <c r="F85" s="48">
        <f t="shared" si="7"/>
        <v>0.026153846153846156</v>
      </c>
      <c r="G85" s="28">
        <f t="shared" si="8"/>
        <v>-324.915</v>
      </c>
      <c r="H85" s="28">
        <f t="shared" si="9"/>
        <v>8.5</v>
      </c>
      <c r="I85" s="28">
        <f t="shared" si="10"/>
        <v>-0.915</v>
      </c>
      <c r="J85" s="62"/>
      <c r="K85" s="50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</row>
    <row r="86" spans="1:37" s="25" customFormat="1" ht="47.25">
      <c r="A86" s="46" t="s">
        <v>133</v>
      </c>
      <c r="B86" s="47" t="s">
        <v>134</v>
      </c>
      <c r="C86" s="42">
        <v>0</v>
      </c>
      <c r="D86" s="28">
        <v>0</v>
      </c>
      <c r="E86" s="28">
        <v>0</v>
      </c>
      <c r="F86" s="48">
        <v>0</v>
      </c>
      <c r="G86" s="28">
        <f t="shared" si="8"/>
        <v>0</v>
      </c>
      <c r="H86" s="28">
        <v>0</v>
      </c>
      <c r="I86" s="28">
        <f t="shared" si="10"/>
        <v>0</v>
      </c>
      <c r="J86" s="62"/>
      <c r="K86" s="50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</row>
    <row r="87" spans="1:37" s="25" customFormat="1" ht="63">
      <c r="A87" s="90" t="s">
        <v>135</v>
      </c>
      <c r="B87" s="83" t="s">
        <v>136</v>
      </c>
      <c r="C87" s="42">
        <v>1760.9</v>
      </c>
      <c r="D87" s="28">
        <v>105</v>
      </c>
      <c r="E87" s="28">
        <v>4.06895</v>
      </c>
      <c r="F87" s="48">
        <f t="shared" si="7"/>
        <v>0.23107217899937532</v>
      </c>
      <c r="G87" s="28">
        <f t="shared" si="8"/>
        <v>-1756.83105</v>
      </c>
      <c r="H87" s="28">
        <f t="shared" si="9"/>
        <v>3.8751904761904763</v>
      </c>
      <c r="I87" s="28">
        <f t="shared" si="10"/>
        <v>-100.93105</v>
      </c>
      <c r="J87" s="62">
        <v>96138</v>
      </c>
      <c r="K87" s="50" t="e">
        <f>#REF!-J87</f>
        <v>#REF!</v>
      </c>
      <c r="L87" s="62" t="e">
        <f>#REF!*#REF!/100</f>
        <v>#REF!</v>
      </c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</row>
    <row r="88" spans="1:37" s="18" customFormat="1" ht="30" customHeight="1">
      <c r="A88" s="40">
        <v>24000000</v>
      </c>
      <c r="B88" s="41" t="s">
        <v>137</v>
      </c>
      <c r="C88" s="42">
        <v>276.6</v>
      </c>
      <c r="D88" s="44">
        <f aca="true" t="shared" si="11" ref="D88:W88">D89+D90</f>
        <v>20</v>
      </c>
      <c r="E88" s="44">
        <f t="shared" si="11"/>
        <v>3.486</v>
      </c>
      <c r="F88" s="48">
        <f t="shared" si="7"/>
        <v>1.2603036876355749</v>
      </c>
      <c r="G88" s="28">
        <f t="shared" si="8"/>
        <v>-273.11400000000003</v>
      </c>
      <c r="H88" s="28">
        <f t="shared" si="9"/>
        <v>17.43</v>
      </c>
      <c r="I88" s="28">
        <f t="shared" si="10"/>
        <v>-16.514</v>
      </c>
      <c r="J88" s="52">
        <f t="shared" si="11"/>
        <v>3000</v>
      </c>
      <c r="K88" s="52" t="e">
        <f t="shared" si="11"/>
        <v>#REF!</v>
      </c>
      <c r="L88" s="52">
        <f t="shared" si="11"/>
        <v>0</v>
      </c>
      <c r="M88" s="52">
        <f t="shared" si="11"/>
        <v>0</v>
      </c>
      <c r="N88" s="52">
        <f t="shared" si="11"/>
        <v>0</v>
      </c>
      <c r="O88" s="52">
        <f t="shared" si="11"/>
        <v>0</v>
      </c>
      <c r="P88" s="52">
        <f t="shared" si="11"/>
        <v>0</v>
      </c>
      <c r="Q88" s="52">
        <f t="shared" si="11"/>
        <v>0</v>
      </c>
      <c r="R88" s="52">
        <f t="shared" si="11"/>
        <v>0</v>
      </c>
      <c r="S88" s="52">
        <f t="shared" si="11"/>
        <v>0</v>
      </c>
      <c r="T88" s="52">
        <f t="shared" si="11"/>
        <v>0</v>
      </c>
      <c r="U88" s="52">
        <f t="shared" si="11"/>
        <v>0</v>
      </c>
      <c r="V88" s="52">
        <f t="shared" si="11"/>
        <v>0</v>
      </c>
      <c r="W88" s="52">
        <f t="shared" si="11"/>
        <v>0</v>
      </c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</row>
    <row r="89" spans="1:37" s="51" customFormat="1" ht="75" customHeight="1">
      <c r="A89" s="54">
        <v>24030000</v>
      </c>
      <c r="B89" s="55" t="s">
        <v>138</v>
      </c>
      <c r="C89" s="42">
        <v>12</v>
      </c>
      <c r="D89" s="75">
        <v>0</v>
      </c>
      <c r="E89" s="75">
        <v>0</v>
      </c>
      <c r="F89" s="48">
        <f t="shared" si="7"/>
        <v>0</v>
      </c>
      <c r="G89" s="28">
        <f t="shared" si="8"/>
        <v>-12</v>
      </c>
      <c r="H89" s="28">
        <v>0</v>
      </c>
      <c r="I89" s="28">
        <f t="shared" si="10"/>
        <v>0</v>
      </c>
      <c r="J89" s="58">
        <v>3000</v>
      </c>
      <c r="K89" s="49" t="e">
        <f>#REF!-J89</f>
        <v>#REF!</v>
      </c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</row>
    <row r="90" spans="1:37" s="51" customFormat="1" ht="15.75">
      <c r="A90" s="54">
        <v>24060000</v>
      </c>
      <c r="B90" s="55" t="s">
        <v>100</v>
      </c>
      <c r="C90" s="42">
        <v>264.6</v>
      </c>
      <c r="D90" s="56">
        <f>D91</f>
        <v>20</v>
      </c>
      <c r="E90" s="56">
        <f>E91</f>
        <v>3.486</v>
      </c>
      <c r="F90" s="48">
        <f t="shared" si="7"/>
        <v>1.3174603174603174</v>
      </c>
      <c r="G90" s="28">
        <f t="shared" si="8"/>
        <v>-261.11400000000003</v>
      </c>
      <c r="H90" s="28">
        <f t="shared" si="9"/>
        <v>17.43</v>
      </c>
      <c r="I90" s="28">
        <f t="shared" si="10"/>
        <v>-16.514</v>
      </c>
      <c r="J90" s="58"/>
      <c r="K90" s="49" t="e">
        <f>#REF!-J90</f>
        <v>#REF!</v>
      </c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</row>
    <row r="91" spans="1:37" s="25" customFormat="1" ht="15.75">
      <c r="A91" s="46">
        <v>24060300</v>
      </c>
      <c r="B91" s="47" t="s">
        <v>100</v>
      </c>
      <c r="C91" s="42">
        <v>264.6</v>
      </c>
      <c r="D91" s="28">
        <v>20</v>
      </c>
      <c r="E91" s="28">
        <v>3.486</v>
      </c>
      <c r="F91" s="48">
        <f t="shared" si="7"/>
        <v>1.3174603174603174</v>
      </c>
      <c r="G91" s="28">
        <f t="shared" si="8"/>
        <v>-261.11400000000003</v>
      </c>
      <c r="H91" s="28">
        <f t="shared" si="9"/>
        <v>17.43</v>
      </c>
      <c r="I91" s="28">
        <f t="shared" si="10"/>
        <v>-16.514</v>
      </c>
      <c r="J91" s="62">
        <v>16935800</v>
      </c>
      <c r="K91" s="50" t="e">
        <f>#REF!-J91</f>
        <v>#REF!</v>
      </c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</row>
    <row r="92" spans="1:37" s="18" customFormat="1" ht="15.75">
      <c r="A92" s="32" t="s">
        <v>139</v>
      </c>
      <c r="B92" s="33" t="s">
        <v>140</v>
      </c>
      <c r="C92" s="35">
        <v>187.7</v>
      </c>
      <c r="D92" s="35">
        <f>D93</f>
        <v>10</v>
      </c>
      <c r="E92" s="35">
        <f>E93</f>
        <v>0</v>
      </c>
      <c r="F92" s="76">
        <f t="shared" si="7"/>
        <v>0</v>
      </c>
      <c r="G92" s="77">
        <f t="shared" si="8"/>
        <v>-187.7</v>
      </c>
      <c r="H92" s="77">
        <f t="shared" si="9"/>
        <v>0</v>
      </c>
      <c r="I92" s="77">
        <f t="shared" si="10"/>
        <v>-10</v>
      </c>
      <c r="J92" s="66"/>
      <c r="K92" s="39" t="e">
        <f>#REF!-J92</f>
        <v>#REF!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</row>
    <row r="93" spans="1:37" s="18" customFormat="1" ht="31.5">
      <c r="A93" s="40" t="s">
        <v>141</v>
      </c>
      <c r="B93" s="41" t="s">
        <v>142</v>
      </c>
      <c r="C93" s="42">
        <v>187.7</v>
      </c>
      <c r="D93" s="42">
        <f>D94</f>
        <v>10</v>
      </c>
      <c r="E93" s="42">
        <f>E94</f>
        <v>0</v>
      </c>
      <c r="F93" s="48">
        <f t="shared" si="7"/>
        <v>0</v>
      </c>
      <c r="G93" s="28">
        <f t="shared" si="8"/>
        <v>-187.7</v>
      </c>
      <c r="H93" s="28">
        <f t="shared" si="9"/>
        <v>0</v>
      </c>
      <c r="I93" s="28">
        <f t="shared" si="10"/>
        <v>-10</v>
      </c>
      <c r="J93" s="66"/>
      <c r="K93" s="39" t="e">
        <f>#REF!-J93</f>
        <v>#REF!</v>
      </c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</row>
    <row r="94" spans="1:37" s="25" customFormat="1" ht="105.75" customHeight="1">
      <c r="A94" s="46" t="s">
        <v>143</v>
      </c>
      <c r="B94" s="47" t="s">
        <v>144</v>
      </c>
      <c r="C94" s="42">
        <v>187.7</v>
      </c>
      <c r="D94" s="28">
        <v>10</v>
      </c>
      <c r="E94" s="28">
        <v>0</v>
      </c>
      <c r="F94" s="48">
        <f t="shared" si="7"/>
        <v>0</v>
      </c>
      <c r="G94" s="28">
        <f t="shared" si="8"/>
        <v>-187.7</v>
      </c>
      <c r="H94" s="28">
        <f t="shared" si="9"/>
        <v>0</v>
      </c>
      <c r="I94" s="28">
        <f t="shared" si="10"/>
        <v>-10</v>
      </c>
      <c r="J94" s="62"/>
      <c r="K94" s="50" t="e">
        <f>#REF!-J94</f>
        <v>#REF!</v>
      </c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</row>
    <row r="95" spans="1:37" s="18" customFormat="1" ht="31.5" customHeight="1">
      <c r="A95" s="92">
        <v>900101</v>
      </c>
      <c r="B95" s="93" t="s">
        <v>145</v>
      </c>
      <c r="C95" s="94">
        <v>3152384.4</v>
      </c>
      <c r="D95" s="94">
        <f>D10+D64+D92</f>
        <v>166136.8</v>
      </c>
      <c r="E95" s="94">
        <f>E10+E64+E92</f>
        <v>93311.90169</v>
      </c>
      <c r="F95" s="95">
        <f t="shared" si="7"/>
        <v>2.9600419825069557</v>
      </c>
      <c r="G95" s="94">
        <f t="shared" si="8"/>
        <v>-3059072.4983099997</v>
      </c>
      <c r="H95" s="94">
        <f t="shared" si="9"/>
        <v>56.16570301703175</v>
      </c>
      <c r="I95" s="94">
        <f t="shared" si="10"/>
        <v>-72824.89830999999</v>
      </c>
      <c r="J95" s="66"/>
      <c r="K95" s="39" t="e">
        <f>#REF!-J95</f>
        <v>#REF!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</row>
    <row r="96" spans="1:37" ht="15.75">
      <c r="A96" s="96"/>
      <c r="B96" s="97"/>
      <c r="C96" s="97"/>
      <c r="D96" s="98"/>
      <c r="E96" s="99"/>
      <c r="F96" s="99"/>
      <c r="G96" s="99"/>
      <c r="H96" s="99"/>
      <c r="I96" s="99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</row>
    <row r="97" spans="1:37" ht="15.75">
      <c r="A97" s="96"/>
      <c r="B97" s="97"/>
      <c r="C97" s="97"/>
      <c r="D97" s="98"/>
      <c r="E97" s="100"/>
      <c r="F97" s="100"/>
      <c r="G97" s="100"/>
      <c r="H97" s="100"/>
      <c r="I97" s="100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</row>
    <row r="98" spans="1:37" ht="15.75">
      <c r="A98" s="96"/>
      <c r="B98" s="97"/>
      <c r="C98" s="97"/>
      <c r="D98" s="98"/>
      <c r="E98" s="100"/>
      <c r="F98" s="100"/>
      <c r="G98" s="100"/>
      <c r="H98" s="100"/>
      <c r="I98" s="100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</row>
    <row r="99" spans="1:37" ht="15.75">
      <c r="A99" s="96"/>
      <c r="B99" s="97"/>
      <c r="C99" s="97"/>
      <c r="D99" s="98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</row>
    <row r="100" spans="1:37" ht="15.75">
      <c r="A100" s="96"/>
      <c r="B100" s="97"/>
      <c r="C100" s="97"/>
      <c r="D100" s="99"/>
      <c r="E100" s="99"/>
      <c r="F100" s="99"/>
      <c r="G100" s="99"/>
      <c r="H100" s="99"/>
      <c r="I100" s="99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</row>
    <row r="101" spans="1:37" ht="15.75">
      <c r="A101" s="96"/>
      <c r="B101" s="97"/>
      <c r="C101" s="97"/>
      <c r="D101" s="98"/>
      <c r="E101" s="100"/>
      <c r="F101" s="100"/>
      <c r="G101" s="100"/>
      <c r="H101" s="100"/>
      <c r="I101" s="100"/>
      <c r="J101" s="100">
        <f aca="true" t="shared" si="12" ref="J101:Q101">J99+J100</f>
        <v>0</v>
      </c>
      <c r="K101" s="100">
        <f t="shared" si="12"/>
        <v>0</v>
      </c>
      <c r="L101" s="100">
        <f t="shared" si="12"/>
        <v>0</v>
      </c>
      <c r="M101" s="100">
        <f t="shared" si="12"/>
        <v>0</v>
      </c>
      <c r="N101" s="100">
        <f t="shared" si="12"/>
        <v>0</v>
      </c>
      <c r="O101" s="100">
        <f t="shared" si="12"/>
        <v>0</v>
      </c>
      <c r="P101" s="100">
        <f t="shared" si="12"/>
        <v>0</v>
      </c>
      <c r="Q101" s="100">
        <f t="shared" si="12"/>
        <v>0</v>
      </c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</row>
    <row r="102" spans="1:37" ht="15.75">
      <c r="A102" s="96"/>
      <c r="B102" s="97"/>
      <c r="C102" s="97"/>
      <c r="D102" s="98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62"/>
      <c r="AF102" s="62"/>
      <c r="AG102" s="62"/>
      <c r="AH102" s="62"/>
      <c r="AI102" s="62"/>
      <c r="AJ102" s="62"/>
      <c r="AK102" s="62"/>
    </row>
    <row r="103" spans="1:37" ht="15.75">
      <c r="A103" s="96"/>
      <c r="B103" s="97"/>
      <c r="C103" s="97"/>
      <c r="D103" s="98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</row>
    <row r="104" spans="1:37" ht="15.75">
      <c r="A104" s="96"/>
      <c r="B104" s="97"/>
      <c r="C104" s="97"/>
      <c r="D104" s="98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</row>
    <row r="105" spans="1:37" ht="15.75">
      <c r="A105" s="96"/>
      <c r="B105" s="97"/>
      <c r="C105" s="97"/>
      <c r="D105" s="98"/>
      <c r="E105" s="100"/>
      <c r="F105" s="100"/>
      <c r="G105" s="100"/>
      <c r="H105" s="100"/>
      <c r="I105" s="100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</row>
    <row r="106" spans="1:37" ht="15.75">
      <c r="A106" s="96"/>
      <c r="B106" s="97"/>
      <c r="C106" s="97"/>
      <c r="D106" s="98"/>
      <c r="E106" s="100"/>
      <c r="F106" s="100"/>
      <c r="G106" s="100"/>
      <c r="H106" s="100"/>
      <c r="I106" s="100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</row>
    <row r="107" spans="1:37" ht="15.75">
      <c r="A107" s="96"/>
      <c r="B107" s="97"/>
      <c r="C107" s="97"/>
      <c r="D107" s="98"/>
      <c r="E107" s="100"/>
      <c r="F107" s="100"/>
      <c r="G107" s="100"/>
      <c r="H107" s="100"/>
      <c r="I107" s="100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</row>
    <row r="108" spans="1:37" ht="15.75">
      <c r="A108" s="96"/>
      <c r="B108" s="97"/>
      <c r="C108" s="97"/>
      <c r="D108" s="98"/>
      <c r="E108" s="100"/>
      <c r="F108" s="100"/>
      <c r="G108" s="100"/>
      <c r="H108" s="100"/>
      <c r="I108" s="100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</row>
    <row r="109" spans="1:37" ht="15.75">
      <c r="A109" s="96"/>
      <c r="B109" s="97"/>
      <c r="C109" s="97"/>
      <c r="D109" s="98"/>
      <c r="E109" s="100"/>
      <c r="F109" s="100"/>
      <c r="G109" s="100"/>
      <c r="H109" s="100"/>
      <c r="I109" s="100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</row>
    <row r="110" spans="1:37" ht="15.75">
      <c r="A110" s="96"/>
      <c r="B110" s="97"/>
      <c r="C110" s="97"/>
      <c r="D110" s="98"/>
      <c r="E110" s="100"/>
      <c r="F110" s="100"/>
      <c r="G110" s="100"/>
      <c r="H110" s="100"/>
      <c r="I110" s="100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</row>
    <row r="111" spans="1:37" ht="15.75">
      <c r="A111" s="96"/>
      <c r="B111" s="97"/>
      <c r="C111" s="97"/>
      <c r="D111" s="98"/>
      <c r="E111" s="100"/>
      <c r="F111" s="100"/>
      <c r="G111" s="100"/>
      <c r="H111" s="100"/>
      <c r="I111" s="100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</row>
    <row r="112" spans="1:37" ht="15.75">
      <c r="A112" s="96"/>
      <c r="B112" s="97"/>
      <c r="C112" s="97"/>
      <c r="D112" s="98"/>
      <c r="E112" s="100"/>
      <c r="F112" s="100"/>
      <c r="G112" s="100"/>
      <c r="H112" s="100"/>
      <c r="I112" s="100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</row>
    <row r="113" spans="1:37" ht="15.75">
      <c r="A113" s="96"/>
      <c r="B113" s="97"/>
      <c r="C113" s="97"/>
      <c r="D113" s="98"/>
      <c r="E113" s="100"/>
      <c r="F113" s="100"/>
      <c r="G113" s="100"/>
      <c r="H113" s="100"/>
      <c r="I113" s="100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5.75">
      <c r="A114" s="96"/>
      <c r="B114" s="97"/>
      <c r="C114" s="97"/>
      <c r="D114" s="98"/>
      <c r="E114" s="100"/>
      <c r="F114" s="100"/>
      <c r="G114" s="100"/>
      <c r="H114" s="100"/>
      <c r="I114" s="100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</row>
    <row r="115" spans="1:37" ht="15.75">
      <c r="A115" s="96"/>
      <c r="B115" s="97"/>
      <c r="C115" s="97"/>
      <c r="D115" s="98"/>
      <c r="E115" s="100"/>
      <c r="F115" s="100"/>
      <c r="G115" s="100"/>
      <c r="H115" s="100"/>
      <c r="I115" s="100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</row>
    <row r="116" spans="1:37" ht="15.75">
      <c r="A116" s="96"/>
      <c r="B116" s="97"/>
      <c r="C116" s="97"/>
      <c r="D116" s="98"/>
      <c r="E116" s="100"/>
      <c r="F116" s="100"/>
      <c r="G116" s="100"/>
      <c r="H116" s="100"/>
      <c r="I116" s="100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</row>
    <row r="117" spans="1:37" ht="15.75">
      <c r="A117" s="96"/>
      <c r="B117" s="97"/>
      <c r="C117" s="97"/>
      <c r="D117" s="98"/>
      <c r="E117" s="100"/>
      <c r="F117" s="100"/>
      <c r="G117" s="100"/>
      <c r="H117" s="100"/>
      <c r="I117" s="100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</row>
    <row r="118" spans="1:37" ht="15.75">
      <c r="A118" s="96"/>
      <c r="B118" s="97"/>
      <c r="C118" s="97"/>
      <c r="D118" s="98"/>
      <c r="E118" s="100"/>
      <c r="F118" s="100"/>
      <c r="G118" s="100"/>
      <c r="H118" s="100"/>
      <c r="I118" s="100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</row>
    <row r="119" spans="1:37" ht="15.75">
      <c r="A119" s="96"/>
      <c r="B119" s="97"/>
      <c r="C119" s="97"/>
      <c r="D119" s="98"/>
      <c r="E119" s="100"/>
      <c r="F119" s="100"/>
      <c r="G119" s="100"/>
      <c r="H119" s="100"/>
      <c r="I119" s="100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</row>
    <row r="120" spans="1:37" ht="15.75">
      <c r="A120" s="96"/>
      <c r="B120" s="97"/>
      <c r="C120" s="97"/>
      <c r="D120" s="98"/>
      <c r="E120" s="100"/>
      <c r="F120" s="100"/>
      <c r="G120" s="100"/>
      <c r="H120" s="100"/>
      <c r="I120" s="100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</row>
    <row r="121" spans="1:37" ht="15.75">
      <c r="A121" s="96"/>
      <c r="B121" s="97"/>
      <c r="C121" s="97"/>
      <c r="D121" s="98"/>
      <c r="E121" s="100"/>
      <c r="F121" s="100"/>
      <c r="G121" s="100"/>
      <c r="H121" s="100"/>
      <c r="I121" s="100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</row>
    <row r="122" spans="1:37" ht="15.75">
      <c r="A122" s="96"/>
      <c r="B122" s="97"/>
      <c r="C122" s="97"/>
      <c r="D122" s="98"/>
      <c r="E122" s="100"/>
      <c r="F122" s="100"/>
      <c r="G122" s="100"/>
      <c r="H122" s="100"/>
      <c r="I122" s="100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</row>
    <row r="123" spans="1:37" ht="15.75">
      <c r="A123" s="96"/>
      <c r="B123" s="97"/>
      <c r="C123" s="97"/>
      <c r="D123" s="98"/>
      <c r="E123" s="100"/>
      <c r="F123" s="100"/>
      <c r="G123" s="100"/>
      <c r="H123" s="100"/>
      <c r="I123" s="100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  <row r="124" spans="1:37" ht="15.75">
      <c r="A124" s="96"/>
      <c r="B124" s="97"/>
      <c r="C124" s="97"/>
      <c r="D124" s="98"/>
      <c r="E124" s="100"/>
      <c r="F124" s="100"/>
      <c r="G124" s="100"/>
      <c r="H124" s="100"/>
      <c r="I124" s="100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</row>
    <row r="125" spans="1:37" ht="15.75">
      <c r="A125" s="96"/>
      <c r="B125" s="97"/>
      <c r="C125" s="97"/>
      <c r="D125" s="98"/>
      <c r="E125" s="100"/>
      <c r="F125" s="100"/>
      <c r="G125" s="100"/>
      <c r="H125" s="100"/>
      <c r="I125" s="100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</row>
    <row r="126" spans="1:37" ht="15.75">
      <c r="A126" s="96"/>
      <c r="B126" s="97"/>
      <c r="C126" s="97"/>
      <c r="D126" s="98"/>
      <c r="E126" s="100"/>
      <c r="F126" s="100"/>
      <c r="G126" s="100"/>
      <c r="H126" s="100"/>
      <c r="I126" s="100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</row>
    <row r="127" spans="1:37" ht="15.75">
      <c r="A127" s="96"/>
      <c r="B127" s="97"/>
      <c r="C127" s="97"/>
      <c r="D127" s="98"/>
      <c r="E127" s="100"/>
      <c r="F127" s="100"/>
      <c r="G127" s="100"/>
      <c r="H127" s="100"/>
      <c r="I127" s="100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</row>
    <row r="128" spans="1:37" ht="15.75">
      <c r="A128" s="96"/>
      <c r="B128" s="97"/>
      <c r="C128" s="97"/>
      <c r="D128" s="98"/>
      <c r="E128" s="100"/>
      <c r="F128" s="100"/>
      <c r="G128" s="100"/>
      <c r="H128" s="100"/>
      <c r="I128" s="100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</row>
    <row r="129" spans="1:37" ht="15.75">
      <c r="A129" s="96"/>
      <c r="B129" s="97"/>
      <c r="C129" s="97"/>
      <c r="D129" s="98"/>
      <c r="E129" s="100"/>
      <c r="F129" s="100"/>
      <c r="G129" s="100"/>
      <c r="H129" s="100"/>
      <c r="I129" s="100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</row>
    <row r="130" spans="1:37" ht="15.75">
      <c r="A130" s="96"/>
      <c r="B130" s="97"/>
      <c r="C130" s="97"/>
      <c r="D130" s="98"/>
      <c r="E130" s="100"/>
      <c r="F130" s="100"/>
      <c r="G130" s="100"/>
      <c r="H130" s="100"/>
      <c r="I130" s="100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</row>
    <row r="131" spans="1:37" ht="15.75">
      <c r="A131" s="96"/>
      <c r="B131" s="97"/>
      <c r="C131" s="97"/>
      <c r="D131" s="98"/>
      <c r="E131" s="100"/>
      <c r="F131" s="100"/>
      <c r="G131" s="100"/>
      <c r="H131" s="100"/>
      <c r="I131" s="100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</row>
    <row r="132" spans="1:37" ht="15.75">
      <c r="A132" s="96"/>
      <c r="B132" s="97"/>
      <c r="C132" s="97"/>
      <c r="D132" s="98"/>
      <c r="E132" s="100"/>
      <c r="F132" s="100"/>
      <c r="G132" s="100"/>
      <c r="H132" s="100"/>
      <c r="I132" s="100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</row>
    <row r="133" spans="1:37" ht="15.75">
      <c r="A133" s="96"/>
      <c r="B133" s="97"/>
      <c r="C133" s="97"/>
      <c r="D133" s="98"/>
      <c r="E133" s="100"/>
      <c r="F133" s="100"/>
      <c r="G133" s="100"/>
      <c r="H133" s="100"/>
      <c r="I133" s="100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</row>
    <row r="134" spans="1:37" ht="15.75">
      <c r="A134" s="96"/>
      <c r="B134" s="97"/>
      <c r="C134" s="97"/>
      <c r="D134" s="98"/>
      <c r="E134" s="100"/>
      <c r="F134" s="100"/>
      <c r="G134" s="100"/>
      <c r="H134" s="100"/>
      <c r="I134" s="100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</row>
    <row r="135" spans="1:37" ht="15.75">
      <c r="A135" s="96"/>
      <c r="B135" s="97"/>
      <c r="C135" s="97"/>
      <c r="D135" s="98"/>
      <c r="E135" s="100"/>
      <c r="F135" s="100"/>
      <c r="G135" s="100"/>
      <c r="H135" s="100"/>
      <c r="I135" s="100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</row>
    <row r="136" spans="1:37" ht="15.75">
      <c r="A136" s="96"/>
      <c r="B136" s="97"/>
      <c r="C136" s="97"/>
      <c r="D136" s="98"/>
      <c r="E136" s="100"/>
      <c r="F136" s="100"/>
      <c r="G136" s="100"/>
      <c r="H136" s="100"/>
      <c r="I136" s="100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</row>
    <row r="137" spans="1:37" ht="15.75">
      <c r="A137" s="96"/>
      <c r="B137" s="97"/>
      <c r="C137" s="97"/>
      <c r="D137" s="98"/>
      <c r="E137" s="100"/>
      <c r="F137" s="100"/>
      <c r="G137" s="100"/>
      <c r="H137" s="100"/>
      <c r="I137" s="100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</row>
    <row r="138" spans="1:37" ht="15.75">
      <c r="A138" s="96"/>
      <c r="B138" s="97"/>
      <c r="C138" s="97"/>
      <c r="D138" s="98"/>
      <c r="E138" s="100"/>
      <c r="F138" s="100"/>
      <c r="G138" s="100"/>
      <c r="H138" s="100"/>
      <c r="I138" s="100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</row>
    <row r="139" spans="1:37" ht="15.75">
      <c r="A139" s="96"/>
      <c r="B139" s="97"/>
      <c r="C139" s="97"/>
      <c r="D139" s="98"/>
      <c r="E139" s="100"/>
      <c r="F139" s="100"/>
      <c r="G139" s="100"/>
      <c r="H139" s="100"/>
      <c r="I139" s="100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</row>
    <row r="140" spans="1:37" ht="15.75">
      <c r="A140" s="96"/>
      <c r="B140" s="97"/>
      <c r="C140" s="97"/>
      <c r="D140" s="98"/>
      <c r="E140" s="100"/>
      <c r="F140" s="100"/>
      <c r="G140" s="100"/>
      <c r="H140" s="100"/>
      <c r="I140" s="100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</row>
    <row r="141" spans="1:37" ht="15.75">
      <c r="A141" s="96"/>
      <c r="B141" s="97"/>
      <c r="C141" s="97"/>
      <c r="D141" s="98"/>
      <c r="E141" s="100"/>
      <c r="F141" s="100"/>
      <c r="G141" s="100"/>
      <c r="H141" s="100"/>
      <c r="I141" s="100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</row>
    <row r="142" spans="1:37" ht="15.75">
      <c r="A142" s="96"/>
      <c r="B142" s="97"/>
      <c r="C142" s="97"/>
      <c r="D142" s="98"/>
      <c r="E142" s="100"/>
      <c r="F142" s="100"/>
      <c r="G142" s="100"/>
      <c r="H142" s="100"/>
      <c r="I142" s="100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</row>
    <row r="143" spans="1:37" ht="15.75">
      <c r="A143" s="96"/>
      <c r="B143" s="97"/>
      <c r="C143" s="97"/>
      <c r="D143" s="98"/>
      <c r="E143" s="100"/>
      <c r="F143" s="100"/>
      <c r="G143" s="100"/>
      <c r="H143" s="100"/>
      <c r="I143" s="100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</row>
    <row r="144" spans="1:37" ht="15.75">
      <c r="A144" s="96"/>
      <c r="B144" s="97"/>
      <c r="C144" s="97"/>
      <c r="D144" s="98"/>
      <c r="E144" s="100"/>
      <c r="F144" s="100"/>
      <c r="G144" s="100"/>
      <c r="H144" s="100"/>
      <c r="I144" s="100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</row>
    <row r="145" spans="1:37" ht="15.75">
      <c r="A145" s="96"/>
      <c r="B145" s="97"/>
      <c r="C145" s="97"/>
      <c r="D145" s="98"/>
      <c r="E145" s="100"/>
      <c r="F145" s="100"/>
      <c r="G145" s="100"/>
      <c r="H145" s="100"/>
      <c r="I145" s="100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</row>
    <row r="146" spans="1:37" ht="15.75">
      <c r="A146" s="96"/>
      <c r="B146" s="97"/>
      <c r="C146" s="97"/>
      <c r="D146" s="98"/>
      <c r="E146" s="100"/>
      <c r="F146" s="100"/>
      <c r="G146" s="100"/>
      <c r="H146" s="100"/>
      <c r="I146" s="100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</row>
    <row r="147" spans="1:37" ht="15.75">
      <c r="A147" s="96"/>
      <c r="B147" s="97"/>
      <c r="C147" s="97"/>
      <c r="D147" s="98"/>
      <c r="E147" s="100"/>
      <c r="F147" s="100"/>
      <c r="G147" s="100"/>
      <c r="H147" s="100"/>
      <c r="I147" s="100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</row>
    <row r="148" spans="1:37" ht="15.75">
      <c r="A148" s="96"/>
      <c r="B148" s="97"/>
      <c r="C148" s="97"/>
      <c r="D148" s="98"/>
      <c r="E148" s="100"/>
      <c r="F148" s="100"/>
      <c r="G148" s="100"/>
      <c r="H148" s="100"/>
      <c r="I148" s="100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</row>
    <row r="149" spans="1:37" ht="15.75">
      <c r="A149" s="96"/>
      <c r="B149" s="97"/>
      <c r="C149" s="97"/>
      <c r="D149" s="98"/>
      <c r="E149" s="100"/>
      <c r="F149" s="100"/>
      <c r="G149" s="100"/>
      <c r="H149" s="100"/>
      <c r="I149" s="100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</row>
    <row r="150" spans="1:37" ht="15.75">
      <c r="A150" s="96"/>
      <c r="B150" s="97"/>
      <c r="C150" s="97"/>
      <c r="D150" s="98"/>
      <c r="E150" s="100"/>
      <c r="F150" s="100"/>
      <c r="G150" s="100"/>
      <c r="H150" s="100"/>
      <c r="I150" s="100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</row>
    <row r="151" spans="1:37" ht="15.75">
      <c r="A151" s="96"/>
      <c r="B151" s="97"/>
      <c r="C151" s="97"/>
      <c r="D151" s="98"/>
      <c r="E151" s="100"/>
      <c r="F151" s="100"/>
      <c r="G151" s="100"/>
      <c r="H151" s="100"/>
      <c r="I151" s="100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</row>
    <row r="152" spans="1:37" ht="15.75">
      <c r="A152" s="96"/>
      <c r="B152" s="97"/>
      <c r="C152" s="97"/>
      <c r="D152" s="98"/>
      <c r="E152" s="100"/>
      <c r="F152" s="100"/>
      <c r="G152" s="100"/>
      <c r="H152" s="100"/>
      <c r="I152" s="100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</row>
    <row r="153" spans="1:37" ht="15.75">
      <c r="A153" s="96"/>
      <c r="B153" s="97"/>
      <c r="C153" s="97"/>
      <c r="D153" s="98"/>
      <c r="E153" s="100"/>
      <c r="F153" s="100"/>
      <c r="G153" s="100"/>
      <c r="H153" s="100"/>
      <c r="I153" s="100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</row>
    <row r="154" spans="1:37" ht="15.75">
      <c r="A154" s="96"/>
      <c r="B154" s="97"/>
      <c r="C154" s="97"/>
      <c r="D154" s="98"/>
      <c r="E154" s="100"/>
      <c r="F154" s="100"/>
      <c r="G154" s="100"/>
      <c r="H154" s="100"/>
      <c r="I154" s="100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</row>
    <row r="155" spans="1:37" ht="15.75">
      <c r="A155" s="96"/>
      <c r="B155" s="97"/>
      <c r="C155" s="97"/>
      <c r="D155" s="98"/>
      <c r="E155" s="100"/>
      <c r="F155" s="100"/>
      <c r="G155" s="100"/>
      <c r="H155" s="100"/>
      <c r="I155" s="100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</row>
    <row r="156" spans="1:37" ht="15.75">
      <c r="A156" s="96"/>
      <c r="B156" s="97"/>
      <c r="C156" s="97"/>
      <c r="D156" s="98"/>
      <c r="E156" s="100"/>
      <c r="F156" s="100"/>
      <c r="G156" s="100"/>
      <c r="H156" s="100"/>
      <c r="I156" s="100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</row>
    <row r="157" spans="1:37" ht="15.75">
      <c r="A157" s="96"/>
      <c r="B157" s="97"/>
      <c r="C157" s="97"/>
      <c r="D157" s="98"/>
      <c r="E157" s="100"/>
      <c r="F157" s="100"/>
      <c r="G157" s="100"/>
      <c r="H157" s="100"/>
      <c r="I157" s="100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</row>
    <row r="158" spans="1:37" ht="15.75">
      <c r="A158" s="96"/>
      <c r="B158" s="97"/>
      <c r="C158" s="97"/>
      <c r="D158" s="98"/>
      <c r="E158" s="100"/>
      <c r="F158" s="100"/>
      <c r="G158" s="100"/>
      <c r="H158" s="100"/>
      <c r="I158" s="100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</row>
    <row r="159" spans="1:37" ht="15.75">
      <c r="A159" s="96"/>
      <c r="B159" s="97"/>
      <c r="C159" s="97"/>
      <c r="D159" s="98"/>
      <c r="E159" s="100"/>
      <c r="F159" s="100"/>
      <c r="G159" s="100"/>
      <c r="H159" s="100"/>
      <c r="I159" s="100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</row>
    <row r="160" spans="1:37" ht="15.75">
      <c r="A160" s="96"/>
      <c r="B160" s="97"/>
      <c r="C160" s="97"/>
      <c r="D160" s="98"/>
      <c r="E160" s="100"/>
      <c r="F160" s="100"/>
      <c r="G160" s="100"/>
      <c r="H160" s="100"/>
      <c r="I160" s="100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</row>
    <row r="161" spans="1:37" ht="15.75">
      <c r="A161" s="96"/>
      <c r="B161" s="97"/>
      <c r="C161" s="97"/>
      <c r="D161" s="98"/>
      <c r="E161" s="100"/>
      <c r="F161" s="100"/>
      <c r="G161" s="100"/>
      <c r="H161" s="100"/>
      <c r="I161" s="100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</row>
    <row r="162" spans="1:37" ht="15.75">
      <c r="A162" s="96"/>
      <c r="B162" s="97"/>
      <c r="C162" s="97"/>
      <c r="D162" s="98"/>
      <c r="E162" s="100"/>
      <c r="F162" s="100"/>
      <c r="G162" s="100"/>
      <c r="H162" s="100"/>
      <c r="I162" s="100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</row>
    <row r="163" spans="1:37" ht="15.75">
      <c r="A163" s="96"/>
      <c r="B163" s="97"/>
      <c r="C163" s="97"/>
      <c r="D163" s="98"/>
      <c r="E163" s="100"/>
      <c r="F163" s="100"/>
      <c r="G163" s="100"/>
      <c r="H163" s="100"/>
      <c r="I163" s="100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</row>
    <row r="164" spans="1:37" ht="15.75">
      <c r="A164" s="96"/>
      <c r="B164" s="97"/>
      <c r="C164" s="97"/>
      <c r="D164" s="98"/>
      <c r="E164" s="100"/>
      <c r="F164" s="100"/>
      <c r="G164" s="100"/>
      <c r="H164" s="100"/>
      <c r="I164" s="100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</row>
    <row r="165" spans="1:37" ht="15.75">
      <c r="A165" s="96"/>
      <c r="B165" s="97"/>
      <c r="C165" s="97"/>
      <c r="D165" s="98"/>
      <c r="E165" s="100"/>
      <c r="F165" s="100"/>
      <c r="G165" s="100"/>
      <c r="H165" s="100"/>
      <c r="I165" s="100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</row>
    <row r="166" spans="1:37" ht="15.75">
      <c r="A166" s="96"/>
      <c r="B166" s="97"/>
      <c r="C166" s="97"/>
      <c r="D166" s="98"/>
      <c r="E166" s="100"/>
      <c r="F166" s="100"/>
      <c r="G166" s="100"/>
      <c r="H166" s="100"/>
      <c r="I166" s="100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</row>
    <row r="167" spans="1:37" ht="15.75">
      <c r="A167" s="96"/>
      <c r="B167" s="97"/>
      <c r="C167" s="97"/>
      <c r="D167" s="98"/>
      <c r="E167" s="100"/>
      <c r="F167" s="100"/>
      <c r="G167" s="100"/>
      <c r="H167" s="100"/>
      <c r="I167" s="100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</row>
    <row r="168" spans="1:37" ht="15.75">
      <c r="A168" s="96"/>
      <c r="B168" s="97"/>
      <c r="C168" s="97"/>
      <c r="D168" s="98"/>
      <c r="E168" s="100"/>
      <c r="F168" s="100"/>
      <c r="G168" s="100"/>
      <c r="H168" s="100"/>
      <c r="I168" s="100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</row>
    <row r="169" spans="1:37" ht="15.75">
      <c r="A169" s="96"/>
      <c r="B169" s="97"/>
      <c r="C169" s="97"/>
      <c r="D169" s="98"/>
      <c r="E169" s="100"/>
      <c r="F169" s="100"/>
      <c r="G169" s="100"/>
      <c r="H169" s="100"/>
      <c r="I169" s="100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</row>
    <row r="170" spans="1:37" ht="15.75">
      <c r="A170" s="96"/>
      <c r="B170" s="97"/>
      <c r="C170" s="97"/>
      <c r="D170" s="98"/>
      <c r="E170" s="100"/>
      <c r="F170" s="100"/>
      <c r="G170" s="100"/>
      <c r="H170" s="100"/>
      <c r="I170" s="100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</row>
    <row r="171" spans="1:37" ht="15.75">
      <c r="A171" s="96"/>
      <c r="B171" s="97"/>
      <c r="C171" s="97"/>
      <c r="D171" s="98"/>
      <c r="E171" s="100"/>
      <c r="F171" s="100"/>
      <c r="G171" s="100"/>
      <c r="H171" s="100"/>
      <c r="I171" s="100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</row>
    <row r="172" spans="1:37" ht="15.75">
      <c r="A172" s="96"/>
      <c r="B172" s="97"/>
      <c r="C172" s="97"/>
      <c r="D172" s="98"/>
      <c r="E172" s="100"/>
      <c r="F172" s="100"/>
      <c r="G172" s="100"/>
      <c r="H172" s="100"/>
      <c r="I172" s="100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</row>
    <row r="173" spans="1:37" ht="15.75">
      <c r="A173" s="96"/>
      <c r="B173" s="97"/>
      <c r="C173" s="97"/>
      <c r="D173" s="98"/>
      <c r="E173" s="100"/>
      <c r="F173" s="100"/>
      <c r="G173" s="100"/>
      <c r="H173" s="100"/>
      <c r="I173" s="100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</row>
    <row r="174" spans="1:37" ht="15.75">
      <c r="A174" s="96"/>
      <c r="B174" s="97"/>
      <c r="C174" s="97"/>
      <c r="D174" s="98"/>
      <c r="E174" s="100"/>
      <c r="F174" s="100"/>
      <c r="G174" s="100"/>
      <c r="H174" s="100"/>
      <c r="I174" s="100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</row>
    <row r="175" spans="1:37" ht="15.75">
      <c r="A175" s="96"/>
      <c r="B175" s="97"/>
      <c r="C175" s="97"/>
      <c r="D175" s="98"/>
      <c r="E175" s="100"/>
      <c r="F175" s="100"/>
      <c r="G175" s="100"/>
      <c r="H175" s="100"/>
      <c r="I175" s="100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</row>
    <row r="176" spans="1:37" ht="15.75">
      <c r="A176" s="96"/>
      <c r="B176" s="97"/>
      <c r="C176" s="97"/>
      <c r="D176" s="98"/>
      <c r="E176" s="100"/>
      <c r="F176" s="100"/>
      <c r="G176" s="100"/>
      <c r="H176" s="100"/>
      <c r="I176" s="100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</row>
    <row r="177" spans="1:37" ht="15.75">
      <c r="A177" s="96"/>
      <c r="B177" s="97"/>
      <c r="C177" s="97"/>
      <c r="D177" s="98"/>
      <c r="E177" s="100"/>
      <c r="F177" s="100"/>
      <c r="G177" s="100"/>
      <c r="H177" s="100"/>
      <c r="I177" s="100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</row>
    <row r="178" spans="1:37" ht="15.75">
      <c r="A178" s="96"/>
      <c r="B178" s="97"/>
      <c r="C178" s="97"/>
      <c r="D178" s="98"/>
      <c r="E178" s="100"/>
      <c r="F178" s="100"/>
      <c r="G178" s="100"/>
      <c r="H178" s="100"/>
      <c r="I178" s="100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</row>
    <row r="179" spans="1:37" ht="15.75">
      <c r="A179" s="96"/>
      <c r="B179" s="97"/>
      <c r="C179" s="97"/>
      <c r="D179" s="98"/>
      <c r="E179" s="100"/>
      <c r="F179" s="100"/>
      <c r="G179" s="100"/>
      <c r="H179" s="100"/>
      <c r="I179" s="100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</row>
    <row r="180" spans="1:37" ht="15.75">
      <c r="A180" s="96"/>
      <c r="B180" s="97"/>
      <c r="C180" s="97"/>
      <c r="D180" s="98"/>
      <c r="E180" s="100"/>
      <c r="F180" s="100"/>
      <c r="G180" s="100"/>
      <c r="H180" s="100"/>
      <c r="I180" s="100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</row>
    <row r="181" spans="1:37" ht="15.75">
      <c r="A181" s="96"/>
      <c r="B181" s="97"/>
      <c r="C181" s="97"/>
      <c r="D181" s="98"/>
      <c r="E181" s="100"/>
      <c r="F181" s="100"/>
      <c r="G181" s="100"/>
      <c r="H181" s="100"/>
      <c r="I181" s="100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</row>
    <row r="182" spans="1:37" ht="15.75">
      <c r="A182" s="96"/>
      <c r="B182" s="97"/>
      <c r="C182" s="97"/>
      <c r="D182" s="98"/>
      <c r="E182" s="100"/>
      <c r="F182" s="100"/>
      <c r="G182" s="100"/>
      <c r="H182" s="100"/>
      <c r="I182" s="100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</row>
    <row r="183" spans="1:37" ht="15.75">
      <c r="A183" s="96"/>
      <c r="B183" s="97"/>
      <c r="C183" s="97"/>
      <c r="D183" s="98"/>
      <c r="E183" s="100"/>
      <c r="F183" s="100"/>
      <c r="G183" s="100"/>
      <c r="H183" s="100"/>
      <c r="I183" s="100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</row>
    <row r="184" spans="1:37" ht="15.75">
      <c r="A184" s="96"/>
      <c r="B184" s="97"/>
      <c r="C184" s="97"/>
      <c r="D184" s="98"/>
      <c r="E184" s="100"/>
      <c r="F184" s="100"/>
      <c r="G184" s="100"/>
      <c r="H184" s="100"/>
      <c r="I184" s="100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</row>
    <row r="185" spans="1:37" ht="15.75">
      <c r="A185" s="96"/>
      <c r="B185" s="97"/>
      <c r="C185" s="97"/>
      <c r="D185" s="98"/>
      <c r="E185" s="100"/>
      <c r="F185" s="100"/>
      <c r="G185" s="100"/>
      <c r="H185" s="100"/>
      <c r="I185" s="100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</row>
    <row r="186" spans="1:37" ht="15.75">
      <c r="A186" s="96"/>
      <c r="B186" s="97"/>
      <c r="C186" s="97"/>
      <c r="D186" s="98"/>
      <c r="E186" s="100"/>
      <c r="F186" s="100"/>
      <c r="G186" s="100"/>
      <c r="H186" s="100"/>
      <c r="I186" s="100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</row>
    <row r="187" spans="1:37" ht="15.75">
      <c r="A187" s="96"/>
      <c r="B187" s="97"/>
      <c r="C187" s="97"/>
      <c r="D187" s="98"/>
      <c r="E187" s="100"/>
      <c r="F187" s="100"/>
      <c r="G187" s="100"/>
      <c r="H187" s="100"/>
      <c r="I187" s="100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</row>
    <row r="188" spans="1:37" ht="15.75">
      <c r="A188" s="96"/>
      <c r="B188" s="97"/>
      <c r="C188" s="97"/>
      <c r="D188" s="98"/>
      <c r="E188" s="100"/>
      <c r="F188" s="100"/>
      <c r="G188" s="100"/>
      <c r="H188" s="100"/>
      <c r="I188" s="100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</row>
    <row r="189" spans="1:37" ht="15.75">
      <c r="A189" s="96"/>
      <c r="B189" s="97"/>
      <c r="C189" s="97"/>
      <c r="D189" s="98"/>
      <c r="E189" s="100"/>
      <c r="F189" s="100"/>
      <c r="G189" s="100"/>
      <c r="H189" s="100"/>
      <c r="I189" s="100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</row>
    <row r="190" spans="1:37" ht="15.75">
      <c r="A190" s="96"/>
      <c r="B190" s="97"/>
      <c r="C190" s="97"/>
      <c r="D190" s="98"/>
      <c r="E190" s="100"/>
      <c r="F190" s="100"/>
      <c r="G190" s="100"/>
      <c r="H190" s="100"/>
      <c r="I190" s="100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</row>
    <row r="191" spans="1:37" ht="15.75">
      <c r="A191" s="96"/>
      <c r="B191" s="97"/>
      <c r="C191" s="97"/>
      <c r="D191" s="98"/>
      <c r="E191" s="100"/>
      <c r="F191" s="100"/>
      <c r="G191" s="100"/>
      <c r="H191" s="100"/>
      <c r="I191" s="100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</row>
    <row r="192" spans="1:37" ht="15.75">
      <c r="A192" s="96"/>
      <c r="B192" s="97"/>
      <c r="C192" s="97"/>
      <c r="D192" s="98"/>
      <c r="E192" s="100"/>
      <c r="F192" s="100"/>
      <c r="G192" s="100"/>
      <c r="H192" s="100"/>
      <c r="I192" s="100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</row>
    <row r="193" spans="1:37" ht="15.75">
      <c r="A193" s="96"/>
      <c r="B193" s="97"/>
      <c r="C193" s="97"/>
      <c r="D193" s="98"/>
      <c r="E193" s="100"/>
      <c r="F193" s="100"/>
      <c r="G193" s="100"/>
      <c r="H193" s="100"/>
      <c r="I193" s="100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</row>
    <row r="194" spans="1:37" ht="15.75">
      <c r="A194" s="96"/>
      <c r="B194" s="97"/>
      <c r="C194" s="97"/>
      <c r="D194" s="98"/>
      <c r="E194" s="100"/>
      <c r="F194" s="100"/>
      <c r="G194" s="100"/>
      <c r="H194" s="100"/>
      <c r="I194" s="100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</row>
    <row r="195" spans="1:37" ht="15.75">
      <c r="A195" s="96"/>
      <c r="B195" s="97"/>
      <c r="C195" s="97"/>
      <c r="D195" s="98"/>
      <c r="E195" s="100"/>
      <c r="F195" s="100"/>
      <c r="G195" s="100"/>
      <c r="H195" s="100"/>
      <c r="I195" s="100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</row>
    <row r="196" spans="1:37" ht="15.75">
      <c r="A196" s="96"/>
      <c r="B196" s="97"/>
      <c r="C196" s="97"/>
      <c r="D196" s="98"/>
      <c r="E196" s="100"/>
      <c r="F196" s="100"/>
      <c r="G196" s="100"/>
      <c r="H196" s="100"/>
      <c r="I196" s="100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</row>
    <row r="197" spans="1:37" ht="15.75">
      <c r="A197" s="96"/>
      <c r="B197" s="97"/>
      <c r="C197" s="97"/>
      <c r="D197" s="98"/>
      <c r="E197" s="100"/>
      <c r="F197" s="100"/>
      <c r="G197" s="100"/>
      <c r="H197" s="100"/>
      <c r="I197" s="100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</row>
    <row r="198" spans="1:37" ht="15.75">
      <c r="A198" s="96"/>
      <c r="B198" s="97"/>
      <c r="C198" s="97"/>
      <c r="D198" s="98"/>
      <c r="E198" s="100"/>
      <c r="F198" s="100"/>
      <c r="G198" s="100"/>
      <c r="H198" s="100"/>
      <c r="I198" s="100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</row>
    <row r="199" spans="1:37" ht="15.75">
      <c r="A199" s="96"/>
      <c r="B199" s="97"/>
      <c r="C199" s="97"/>
      <c r="D199" s="98"/>
      <c r="E199" s="100"/>
      <c r="F199" s="100"/>
      <c r="G199" s="100"/>
      <c r="H199" s="100"/>
      <c r="I199" s="100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</row>
    <row r="200" spans="1:37" ht="15.75">
      <c r="A200" s="96"/>
      <c r="B200" s="97"/>
      <c r="C200" s="97"/>
      <c r="D200" s="98"/>
      <c r="E200" s="100"/>
      <c r="F200" s="100"/>
      <c r="G200" s="100"/>
      <c r="H200" s="100"/>
      <c r="I200" s="100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</row>
    <row r="201" spans="1:37" ht="15.75">
      <c r="A201" s="96"/>
      <c r="B201" s="97"/>
      <c r="C201" s="97"/>
      <c r="D201" s="98"/>
      <c r="E201" s="100"/>
      <c r="F201" s="100"/>
      <c r="G201" s="100"/>
      <c r="H201" s="100"/>
      <c r="I201" s="100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</row>
    <row r="202" spans="1:37" ht="15.75">
      <c r="A202" s="96"/>
      <c r="B202" s="97"/>
      <c r="C202" s="97"/>
      <c r="D202" s="98"/>
      <c r="E202" s="100"/>
      <c r="F202" s="100"/>
      <c r="G202" s="100"/>
      <c r="H202" s="100"/>
      <c r="I202" s="100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</row>
    <row r="203" spans="1:37" ht="15.75">
      <c r="A203" s="96"/>
      <c r="B203" s="97"/>
      <c r="C203" s="97"/>
      <c r="D203" s="98"/>
      <c r="E203" s="100"/>
      <c r="F203" s="100"/>
      <c r="G203" s="100"/>
      <c r="H203" s="100"/>
      <c r="I203" s="100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</row>
    <row r="204" spans="1:37" ht="15.75">
      <c r="A204" s="96"/>
      <c r="B204" s="97"/>
      <c r="C204" s="97"/>
      <c r="D204" s="98"/>
      <c r="E204" s="100"/>
      <c r="F204" s="100"/>
      <c r="G204" s="100"/>
      <c r="H204" s="100"/>
      <c r="I204" s="100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</row>
    <row r="205" spans="1:37" ht="15.75">
      <c r="A205" s="96"/>
      <c r="B205" s="97"/>
      <c r="C205" s="97"/>
      <c r="D205" s="98"/>
      <c r="E205" s="100"/>
      <c r="F205" s="100"/>
      <c r="G205" s="100"/>
      <c r="H205" s="100"/>
      <c r="I205" s="100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</row>
    <row r="206" spans="1:37" ht="15.75">
      <c r="A206" s="96"/>
      <c r="B206" s="97"/>
      <c r="C206" s="97"/>
      <c r="D206" s="98"/>
      <c r="E206" s="100"/>
      <c r="F206" s="100"/>
      <c r="G206" s="100"/>
      <c r="H206" s="100"/>
      <c r="I206" s="100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</row>
    <row r="207" spans="1:37" ht="15.75">
      <c r="A207" s="96"/>
      <c r="B207" s="97"/>
      <c r="C207" s="97"/>
      <c r="D207" s="98"/>
      <c r="E207" s="100"/>
      <c r="F207" s="100"/>
      <c r="G207" s="100"/>
      <c r="H207" s="100"/>
      <c r="I207" s="100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</row>
    <row r="208" spans="1:37" ht="15.75">
      <c r="A208" s="96"/>
      <c r="B208" s="97"/>
      <c r="C208" s="97"/>
      <c r="D208" s="98"/>
      <c r="E208" s="100"/>
      <c r="F208" s="100"/>
      <c r="G208" s="100"/>
      <c r="H208" s="100"/>
      <c r="I208" s="100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</row>
    <row r="209" spans="1:37" ht="15.75">
      <c r="A209" s="96"/>
      <c r="B209" s="97"/>
      <c r="C209" s="97"/>
      <c r="D209" s="98"/>
      <c r="E209" s="100"/>
      <c r="F209" s="100"/>
      <c r="G209" s="100"/>
      <c r="H209" s="100"/>
      <c r="I209" s="100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</row>
    <row r="210" spans="1:37" ht="15.75">
      <c r="A210" s="96"/>
      <c r="B210" s="97"/>
      <c r="C210" s="97"/>
      <c r="D210" s="98"/>
      <c r="E210" s="100"/>
      <c r="F210" s="100"/>
      <c r="G210" s="100"/>
      <c r="H210" s="100"/>
      <c r="I210" s="100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</row>
    <row r="211" spans="1:37" ht="15.75">
      <c r="A211" s="96"/>
      <c r="B211" s="97"/>
      <c r="C211" s="97"/>
      <c r="D211" s="98"/>
      <c r="E211" s="100"/>
      <c r="F211" s="100"/>
      <c r="G211" s="100"/>
      <c r="H211" s="100"/>
      <c r="I211" s="100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</row>
    <row r="212" spans="1:37" ht="15.75">
      <c r="A212" s="96"/>
      <c r="B212" s="97"/>
      <c r="C212" s="97"/>
      <c r="D212" s="98"/>
      <c r="E212" s="100"/>
      <c r="F212" s="100"/>
      <c r="G212" s="100"/>
      <c r="H212" s="100"/>
      <c r="I212" s="100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</row>
    <row r="213" spans="1:37" ht="15.75">
      <c r="A213" s="96"/>
      <c r="B213" s="97"/>
      <c r="C213" s="97"/>
      <c r="D213" s="98"/>
      <c r="E213" s="100"/>
      <c r="F213" s="100"/>
      <c r="G213" s="100"/>
      <c r="H213" s="100"/>
      <c r="I213" s="100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</row>
    <row r="214" spans="1:37" ht="15.75">
      <c r="A214" s="96"/>
      <c r="B214" s="97"/>
      <c r="C214" s="97"/>
      <c r="D214" s="98"/>
      <c r="E214" s="100"/>
      <c r="F214" s="100"/>
      <c r="G214" s="100"/>
      <c r="H214" s="100"/>
      <c r="I214" s="100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</row>
    <row r="215" spans="1:37" ht="15.75">
      <c r="A215" s="96"/>
      <c r="B215" s="97"/>
      <c r="C215" s="97"/>
      <c r="D215" s="98"/>
      <c r="E215" s="100"/>
      <c r="F215" s="100"/>
      <c r="G215" s="100"/>
      <c r="H215" s="100"/>
      <c r="I215" s="100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</row>
    <row r="216" spans="1:37" ht="15.75">
      <c r="A216" s="96"/>
      <c r="B216" s="97"/>
      <c r="C216" s="97"/>
      <c r="D216" s="98"/>
      <c r="E216" s="100"/>
      <c r="F216" s="100"/>
      <c r="G216" s="100"/>
      <c r="H216" s="100"/>
      <c r="I216" s="100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</row>
    <row r="217" spans="1:37" ht="15.75">
      <c r="A217" s="96"/>
      <c r="B217" s="97"/>
      <c r="C217" s="97"/>
      <c r="D217" s="98"/>
      <c r="E217" s="100"/>
      <c r="F217" s="100"/>
      <c r="G217" s="100"/>
      <c r="H217" s="100"/>
      <c r="I217" s="100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</row>
    <row r="218" spans="1:37" ht="15.75">
      <c r="A218" s="96"/>
      <c r="B218" s="97"/>
      <c r="C218" s="97"/>
      <c r="D218" s="98"/>
      <c r="E218" s="100"/>
      <c r="F218" s="100"/>
      <c r="G218" s="100"/>
      <c r="H218" s="100"/>
      <c r="I218" s="100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</row>
    <row r="219" spans="1:37" ht="15.75">
      <c r="A219" s="96"/>
      <c r="B219" s="97"/>
      <c r="C219" s="97"/>
      <c r="D219" s="98"/>
      <c r="E219" s="101"/>
      <c r="F219" s="100"/>
      <c r="G219" s="100"/>
      <c r="H219" s="101"/>
      <c r="I219" s="101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5.75">
      <c r="A220" s="96"/>
      <c r="B220" s="97"/>
      <c r="C220" s="97"/>
      <c r="D220" s="98"/>
      <c r="E220" s="101"/>
      <c r="F220" s="100"/>
      <c r="G220" s="100"/>
      <c r="H220" s="101"/>
      <c r="I220" s="101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5.75">
      <c r="A221" s="96"/>
      <c r="B221" s="97"/>
      <c r="C221" s="97"/>
      <c r="D221" s="98"/>
      <c r="E221" s="101"/>
      <c r="F221" s="100"/>
      <c r="G221" s="100"/>
      <c r="H221" s="101"/>
      <c r="I221" s="101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5.75">
      <c r="A222" s="96"/>
      <c r="B222" s="97"/>
      <c r="C222" s="97"/>
      <c r="D222" s="98"/>
      <c r="E222" s="101"/>
      <c r="F222" s="100"/>
      <c r="G222" s="100"/>
      <c r="H222" s="101"/>
      <c r="I222" s="101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5.75">
      <c r="A223" s="96"/>
      <c r="B223" s="97"/>
      <c r="C223" s="97"/>
      <c r="D223" s="98"/>
      <c r="E223" s="101"/>
      <c r="F223" s="100"/>
      <c r="G223" s="100"/>
      <c r="H223" s="101"/>
      <c r="I223" s="101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5.75">
      <c r="A224" s="96"/>
      <c r="B224" s="97"/>
      <c r="C224" s="97"/>
      <c r="D224" s="98"/>
      <c r="E224" s="101"/>
      <c r="F224" s="100"/>
      <c r="G224" s="100"/>
      <c r="H224" s="101"/>
      <c r="I224" s="101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5.75">
      <c r="A225" s="96"/>
      <c r="B225" s="97"/>
      <c r="C225" s="97"/>
      <c r="D225" s="98"/>
      <c r="E225" s="101"/>
      <c r="F225" s="100"/>
      <c r="G225" s="100"/>
      <c r="H225" s="101"/>
      <c r="I225" s="101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5.75">
      <c r="A226" s="96"/>
      <c r="B226" s="97"/>
      <c r="C226" s="97"/>
      <c r="D226" s="98"/>
      <c r="E226" s="101"/>
      <c r="F226" s="100"/>
      <c r="G226" s="100"/>
      <c r="H226" s="101"/>
      <c r="I226" s="101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5.75">
      <c r="A227" s="96"/>
      <c r="B227" s="97"/>
      <c r="C227" s="97"/>
      <c r="D227" s="98"/>
      <c r="E227" s="101"/>
      <c r="F227" s="100"/>
      <c r="G227" s="100"/>
      <c r="H227" s="101"/>
      <c r="I227" s="101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5.75">
      <c r="A228" s="96"/>
      <c r="B228" s="97"/>
      <c r="C228" s="97"/>
      <c r="D228" s="98"/>
      <c r="E228" s="101"/>
      <c r="F228" s="100"/>
      <c r="G228" s="100"/>
      <c r="H228" s="101"/>
      <c r="I228" s="101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5.75">
      <c r="A229" s="96"/>
      <c r="B229" s="97"/>
      <c r="C229" s="97"/>
      <c r="D229" s="98"/>
      <c r="E229" s="101"/>
      <c r="F229" s="100"/>
      <c r="G229" s="100"/>
      <c r="H229" s="101"/>
      <c r="I229" s="101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5.75">
      <c r="A230" s="96"/>
      <c r="B230" s="97"/>
      <c r="C230" s="97"/>
      <c r="D230" s="98"/>
      <c r="E230" s="101"/>
      <c r="F230" s="100"/>
      <c r="G230" s="100"/>
      <c r="H230" s="101"/>
      <c r="I230" s="101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5.75">
      <c r="A231" s="96"/>
      <c r="B231" s="97"/>
      <c r="C231" s="97"/>
      <c r="D231" s="98"/>
      <c r="E231" s="101"/>
      <c r="F231" s="100"/>
      <c r="G231" s="100"/>
      <c r="H231" s="101"/>
      <c r="I231" s="101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9" ht="15.75">
      <c r="A232" s="96"/>
      <c r="B232" s="97"/>
      <c r="C232" s="97"/>
      <c r="D232" s="98"/>
      <c r="E232" s="101"/>
      <c r="F232" s="100"/>
      <c r="G232" s="100"/>
      <c r="H232" s="101"/>
      <c r="I232" s="101"/>
    </row>
    <row r="233" spans="1:9" ht="15.75">
      <c r="A233" s="96"/>
      <c r="B233" s="97"/>
      <c r="C233" s="97"/>
      <c r="D233" s="98"/>
      <c r="E233" s="101"/>
      <c r="F233" s="100"/>
      <c r="G233" s="100"/>
      <c r="H233" s="101"/>
      <c r="I233" s="101"/>
    </row>
    <row r="234" spans="1:9" ht="15.75">
      <c r="A234" s="96"/>
      <c r="B234" s="97"/>
      <c r="C234" s="97"/>
      <c r="D234" s="98"/>
      <c r="E234" s="101"/>
      <c r="F234" s="100"/>
      <c r="G234" s="100"/>
      <c r="H234" s="101"/>
      <c r="I234" s="101"/>
    </row>
    <row r="235" spans="1:9" ht="15.75">
      <c r="A235" s="96"/>
      <c r="B235" s="97"/>
      <c r="C235" s="97"/>
      <c r="D235" s="98"/>
      <c r="E235" s="101"/>
      <c r="F235" s="100"/>
      <c r="G235" s="100"/>
      <c r="H235" s="101"/>
      <c r="I235" s="101"/>
    </row>
    <row r="236" spans="1:9" ht="15.75">
      <c r="A236" s="96"/>
      <c r="B236" s="97"/>
      <c r="C236" s="97"/>
      <c r="D236" s="98"/>
      <c r="E236" s="101"/>
      <c r="F236" s="100"/>
      <c r="G236" s="100"/>
      <c r="H236" s="101"/>
      <c r="I236" s="101"/>
    </row>
    <row r="237" spans="1:9" ht="15.75">
      <c r="A237" s="96"/>
      <c r="B237" s="97"/>
      <c r="C237" s="97"/>
      <c r="D237" s="98"/>
      <c r="E237" s="101"/>
      <c r="F237" s="100"/>
      <c r="G237" s="100"/>
      <c r="H237" s="101"/>
      <c r="I237" s="101"/>
    </row>
    <row r="238" spans="1:9" ht="15.75">
      <c r="A238" s="96"/>
      <c r="B238" s="97"/>
      <c r="C238" s="97"/>
      <c r="D238" s="98"/>
      <c r="E238" s="101"/>
      <c r="F238" s="100"/>
      <c r="G238" s="100"/>
      <c r="H238" s="101"/>
      <c r="I238" s="101"/>
    </row>
    <row r="239" spans="1:9" ht="15.75">
      <c r="A239" s="96"/>
      <c r="B239" s="97"/>
      <c r="C239" s="97"/>
      <c r="D239" s="98"/>
      <c r="E239" s="101"/>
      <c r="F239" s="100"/>
      <c r="G239" s="100"/>
      <c r="H239" s="101"/>
      <c r="I239" s="101"/>
    </row>
    <row r="240" spans="1:9" ht="15.75">
      <c r="A240" s="96"/>
      <c r="B240" s="97"/>
      <c r="C240" s="97"/>
      <c r="D240" s="98"/>
      <c r="E240" s="101"/>
      <c r="F240" s="100"/>
      <c r="G240" s="100"/>
      <c r="H240" s="101"/>
      <c r="I240" s="101"/>
    </row>
    <row r="241" spans="1:9" ht="15.75">
      <c r="A241" s="96"/>
      <c r="B241" s="97"/>
      <c r="C241" s="97"/>
      <c r="D241" s="98"/>
      <c r="E241" s="101"/>
      <c r="F241" s="100"/>
      <c r="G241" s="100"/>
      <c r="H241" s="101"/>
      <c r="I241" s="101"/>
    </row>
    <row r="242" spans="1:9" ht="15.75">
      <c r="A242" s="96"/>
      <c r="B242" s="97"/>
      <c r="C242" s="97"/>
      <c r="D242" s="98"/>
      <c r="E242" s="101"/>
      <c r="F242" s="100"/>
      <c r="G242" s="100"/>
      <c r="H242" s="101"/>
      <c r="I242" s="101"/>
    </row>
    <row r="243" spans="1:9" ht="15.75">
      <c r="A243" s="96"/>
      <c r="B243" s="97"/>
      <c r="C243" s="97"/>
      <c r="D243" s="98"/>
      <c r="E243" s="101"/>
      <c r="F243" s="100"/>
      <c r="G243" s="100"/>
      <c r="H243" s="101"/>
      <c r="I243" s="101"/>
    </row>
    <row r="244" spans="1:9" ht="15.75">
      <c r="A244" s="96"/>
      <c r="B244" s="97"/>
      <c r="C244" s="97"/>
      <c r="D244" s="98"/>
      <c r="E244" s="101"/>
      <c r="F244" s="100"/>
      <c r="G244" s="100"/>
      <c r="H244" s="101"/>
      <c r="I244" s="101"/>
    </row>
    <row r="245" spans="1:9" ht="15.75">
      <c r="A245" s="96"/>
      <c r="B245" s="97"/>
      <c r="C245" s="97"/>
      <c r="D245" s="98"/>
      <c r="E245" s="101"/>
      <c r="F245" s="100"/>
      <c r="G245" s="100"/>
      <c r="H245" s="101"/>
      <c r="I245" s="101"/>
    </row>
    <row r="246" spans="1:9" ht="15.75">
      <c r="A246" s="96"/>
      <c r="B246" s="97"/>
      <c r="C246" s="97"/>
      <c r="D246" s="98"/>
      <c r="E246" s="101"/>
      <c r="F246" s="100"/>
      <c r="G246" s="100"/>
      <c r="H246" s="101"/>
      <c r="I246" s="101"/>
    </row>
    <row r="247" spans="1:9" ht="15.75">
      <c r="A247" s="96"/>
      <c r="B247" s="97"/>
      <c r="C247" s="97"/>
      <c r="D247" s="98"/>
      <c r="E247" s="101"/>
      <c r="F247" s="100"/>
      <c r="G247" s="100"/>
      <c r="H247" s="101"/>
      <c r="I247" s="101"/>
    </row>
    <row r="248" spans="1:9" ht="15.75">
      <c r="A248" s="96"/>
      <c r="B248" s="97"/>
      <c r="C248" s="97"/>
      <c r="D248" s="98"/>
      <c r="E248" s="101"/>
      <c r="F248" s="100"/>
      <c r="G248" s="100"/>
      <c r="H248" s="101"/>
      <c r="I248" s="101"/>
    </row>
    <row r="249" spans="1:9" ht="15.75">
      <c r="A249" s="96"/>
      <c r="B249" s="97"/>
      <c r="C249" s="97"/>
      <c r="D249" s="98"/>
      <c r="E249" s="101"/>
      <c r="F249" s="100"/>
      <c r="G249" s="100"/>
      <c r="H249" s="101"/>
      <c r="I249" s="101"/>
    </row>
    <row r="250" spans="1:9" ht="15.75">
      <c r="A250" s="96"/>
      <c r="B250" s="97"/>
      <c r="C250" s="97"/>
      <c r="D250" s="98"/>
      <c r="E250" s="101"/>
      <c r="F250" s="100"/>
      <c r="G250" s="100"/>
      <c r="H250" s="101"/>
      <c r="I250" s="101"/>
    </row>
    <row r="251" spans="1:9" ht="15.75">
      <c r="A251" s="96"/>
      <c r="B251" s="97"/>
      <c r="C251" s="97"/>
      <c r="D251" s="98"/>
      <c r="E251" s="101"/>
      <c r="F251" s="100"/>
      <c r="G251" s="100"/>
      <c r="H251" s="101"/>
      <c r="I251" s="101"/>
    </row>
    <row r="252" spans="1:9" ht="15.75">
      <c r="A252" s="96"/>
      <c r="B252" s="97"/>
      <c r="C252" s="97"/>
      <c r="D252" s="98"/>
      <c r="E252" s="101"/>
      <c r="F252" s="100"/>
      <c r="G252" s="100"/>
      <c r="H252" s="101"/>
      <c r="I252" s="101"/>
    </row>
    <row r="253" spans="1:9" ht="15.75">
      <c r="A253" s="96"/>
      <c r="B253" s="97"/>
      <c r="C253" s="97"/>
      <c r="D253" s="98"/>
      <c r="E253" s="101"/>
      <c r="F253" s="100"/>
      <c r="G253" s="100"/>
      <c r="H253" s="101"/>
      <c r="I253" s="101"/>
    </row>
    <row r="254" spans="1:9" ht="15.75">
      <c r="A254" s="96"/>
      <c r="B254" s="97"/>
      <c r="C254" s="97"/>
      <c r="D254" s="98"/>
      <c r="E254" s="101"/>
      <c r="F254" s="100"/>
      <c r="G254" s="100"/>
      <c r="H254" s="101"/>
      <c r="I254" s="101"/>
    </row>
    <row r="255" spans="1:9" ht="15.75">
      <c r="A255" s="96"/>
      <c r="B255" s="97"/>
      <c r="C255" s="97"/>
      <c r="D255" s="98"/>
      <c r="E255" s="101"/>
      <c r="F255" s="100"/>
      <c r="G255" s="100"/>
      <c r="H255" s="101"/>
      <c r="I255" s="101"/>
    </row>
    <row r="256" spans="1:9" ht="15.75">
      <c r="A256" s="96"/>
      <c r="B256" s="97"/>
      <c r="C256" s="97"/>
      <c r="D256" s="98"/>
      <c r="E256" s="101"/>
      <c r="F256" s="100"/>
      <c r="G256" s="100"/>
      <c r="H256" s="101"/>
      <c r="I256" s="101"/>
    </row>
    <row r="257" spans="1:9" ht="15.75">
      <c r="A257" s="96"/>
      <c r="B257" s="97"/>
      <c r="C257" s="97"/>
      <c r="D257" s="98"/>
      <c r="E257" s="101"/>
      <c r="F257" s="100"/>
      <c r="G257" s="100"/>
      <c r="H257" s="101"/>
      <c r="I257" s="101"/>
    </row>
    <row r="258" spans="1:9" ht="15.75">
      <c r="A258" s="96"/>
      <c r="B258" s="97"/>
      <c r="C258" s="97"/>
      <c r="D258" s="98"/>
      <c r="E258" s="101"/>
      <c r="F258" s="100"/>
      <c r="G258" s="100"/>
      <c r="H258" s="101"/>
      <c r="I258" s="101"/>
    </row>
    <row r="259" spans="1:9" ht="15.75">
      <c r="A259" s="96"/>
      <c r="B259" s="97"/>
      <c r="C259" s="97"/>
      <c r="D259" s="98"/>
      <c r="E259" s="101"/>
      <c r="F259" s="100"/>
      <c r="G259" s="100"/>
      <c r="H259" s="101"/>
      <c r="I259" s="101"/>
    </row>
    <row r="260" spans="1:9" ht="15.75">
      <c r="A260" s="96"/>
      <c r="B260" s="97"/>
      <c r="C260" s="97"/>
      <c r="D260" s="98"/>
      <c r="E260" s="101"/>
      <c r="F260" s="100"/>
      <c r="G260" s="100"/>
      <c r="H260" s="101"/>
      <c r="I260" s="101"/>
    </row>
    <row r="261" spans="1:9" ht="15.75">
      <c r="A261" s="96"/>
      <c r="B261" s="97"/>
      <c r="C261" s="97"/>
      <c r="D261" s="98"/>
      <c r="E261" s="101"/>
      <c r="F261" s="100"/>
      <c r="G261" s="100"/>
      <c r="H261" s="101"/>
      <c r="I261" s="101"/>
    </row>
    <row r="262" spans="1:9" ht="15.75">
      <c r="A262" s="96"/>
      <c r="B262" s="97"/>
      <c r="C262" s="97"/>
      <c r="D262" s="98"/>
      <c r="E262" s="101"/>
      <c r="F262" s="100"/>
      <c r="G262" s="100"/>
      <c r="H262" s="101"/>
      <c r="I262" s="101"/>
    </row>
    <row r="263" spans="1:9" ht="15.75">
      <c r="A263" s="96"/>
      <c r="B263" s="97"/>
      <c r="C263" s="97"/>
      <c r="D263" s="98"/>
      <c r="E263" s="101"/>
      <c r="F263" s="100"/>
      <c r="G263" s="100"/>
      <c r="H263" s="101"/>
      <c r="I263" s="101"/>
    </row>
    <row r="264" spans="1:9" ht="15.75">
      <c r="A264" s="96"/>
      <c r="B264" s="97"/>
      <c r="C264" s="97"/>
      <c r="D264" s="98"/>
      <c r="E264" s="101"/>
      <c r="F264" s="100"/>
      <c r="G264" s="100"/>
      <c r="H264" s="101"/>
      <c r="I264" s="101"/>
    </row>
    <row r="265" spans="1:9" ht="15.75">
      <c r="A265" s="96"/>
      <c r="B265" s="97"/>
      <c r="C265" s="97"/>
      <c r="D265" s="98"/>
      <c r="E265" s="101"/>
      <c r="F265" s="100"/>
      <c r="G265" s="100"/>
      <c r="H265" s="101"/>
      <c r="I265" s="101"/>
    </row>
    <row r="266" spans="1:9" ht="15.75">
      <c r="A266" s="96"/>
      <c r="B266" s="97"/>
      <c r="C266" s="97"/>
      <c r="D266" s="98"/>
      <c r="E266" s="101"/>
      <c r="F266" s="100"/>
      <c r="G266" s="100"/>
      <c r="H266" s="101"/>
      <c r="I266" s="101"/>
    </row>
    <row r="267" spans="1:9" ht="15.75">
      <c r="A267" s="96"/>
      <c r="B267" s="97"/>
      <c r="C267" s="97"/>
      <c r="D267" s="98"/>
      <c r="E267" s="101"/>
      <c r="F267" s="100"/>
      <c r="G267" s="100"/>
      <c r="H267" s="101"/>
      <c r="I267" s="101"/>
    </row>
    <row r="268" spans="1:9" ht="15.75">
      <c r="A268" s="96"/>
      <c r="B268" s="97"/>
      <c r="C268" s="97"/>
      <c r="D268" s="98"/>
      <c r="E268" s="101"/>
      <c r="F268" s="100"/>
      <c r="G268" s="100"/>
      <c r="H268" s="101"/>
      <c r="I268" s="101"/>
    </row>
    <row r="269" spans="1:9" ht="15.75">
      <c r="A269" s="96"/>
      <c r="B269" s="97"/>
      <c r="C269" s="97"/>
      <c r="D269" s="98"/>
      <c r="E269" s="101"/>
      <c r="F269" s="100"/>
      <c r="G269" s="100"/>
      <c r="H269" s="101"/>
      <c r="I269" s="101"/>
    </row>
    <row r="270" spans="1:9" ht="15.75">
      <c r="A270" s="96"/>
      <c r="B270" s="97"/>
      <c r="C270" s="97"/>
      <c r="D270" s="98"/>
      <c r="E270" s="101"/>
      <c r="F270" s="100"/>
      <c r="G270" s="100"/>
      <c r="H270" s="101"/>
      <c r="I270" s="101"/>
    </row>
    <row r="271" spans="1:9" ht="15.75">
      <c r="A271" s="96"/>
      <c r="B271" s="97"/>
      <c r="C271" s="97"/>
      <c r="D271" s="98"/>
      <c r="E271" s="101"/>
      <c r="F271" s="100"/>
      <c r="G271" s="100"/>
      <c r="H271" s="101"/>
      <c r="I271" s="101"/>
    </row>
    <row r="272" spans="1:9" ht="15.75">
      <c r="A272" s="96"/>
      <c r="B272" s="97"/>
      <c r="C272" s="97"/>
      <c r="D272" s="98"/>
      <c r="E272" s="101"/>
      <c r="F272" s="100"/>
      <c r="G272" s="100"/>
      <c r="H272" s="101"/>
      <c r="I272" s="101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landscape" paperSize="9" scale="40" r:id="rId1"/>
  <rowBreaks count="2" manualBreakCount="2">
    <brk id="66" max="15" man="1"/>
    <brk id="96" max="24" man="1"/>
  </rowBreaks>
  <colBreaks count="1" manualBreakCount="1">
    <brk id="9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Тетяна Ернестівна Чернова</cp:lastModifiedBy>
  <dcterms:created xsi:type="dcterms:W3CDTF">2017-02-08T10:47:13Z</dcterms:created>
  <dcterms:modified xsi:type="dcterms:W3CDTF">2017-02-08T13:09:16Z</dcterms:modified>
  <cp:category/>
  <cp:version/>
  <cp:contentType/>
  <cp:contentStatus/>
</cp:coreProperties>
</file>