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45" activeTab="0"/>
  </bookViews>
  <sheets>
    <sheet name="17 02 17" sheetId="1" r:id="rId1"/>
  </sheets>
  <externalReferences>
    <externalReference r:id="rId4"/>
  </externalReferences>
  <definedNames>
    <definedName name="_xlnm.Print_Area" localSheetId="0">'17 02 17'!$A$1:$R$108</definedName>
  </definedNames>
  <calcPr fullCalcOnLoad="1"/>
</workbook>
</file>

<file path=xl/sharedStrings.xml><?xml version="1.0" encoding="utf-8"?>
<sst xmlns="http://schemas.openxmlformats.org/spreadsheetml/2006/main" count="167" uniqueCount="163">
  <si>
    <t xml:space="preserve">Інформація щодо виконання індикативних показників по доходах загального фонду бюджету міста Києва,                             що зібрані на території Голосіївського району станом на 20 лютого 2017 року </t>
  </si>
  <si>
    <t>Код бюджетної класифікації</t>
  </si>
  <si>
    <t>Назва доходів</t>
  </si>
  <si>
    <t>План за розписом на 2017 рік</t>
  </si>
  <si>
    <t>План на січень-лютий 2017 року</t>
  </si>
  <si>
    <t xml:space="preserve">Фактичні надходження станом на </t>
  </si>
  <si>
    <t>% виконання до плану січня-лютого</t>
  </si>
  <si>
    <t>Відхилення факту від плану січня-лютого</t>
  </si>
  <si>
    <t>% виконання до річного розпису</t>
  </si>
  <si>
    <t>абсолютне відхилення до річного розпису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</si>
  <si>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</si>
  <si>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</si>
  <si>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</si>
  <si>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</si>
  <si>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</si>
  <si>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</si>
  <si>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</si>
  <si>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</si>
  <si>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</si>
  <si>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</si>
  <si>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</si>
  <si>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</si>
  <si>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</si>
  <si>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</si>
  <si>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</si>
  <si>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</si>
  <si>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</si>
  <si>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</si>
  <si>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</si>
  <si>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</si>
  <si>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</si>
  <si>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</si>
  <si>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</si>
  <si>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</si>
  <si>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</si>
  <si>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</si>
  <si>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</si>
  <si>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</si>
  <si>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</si>
  <si>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</si>
  <si>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</si>
  <si>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</si>
  <si>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</si>
  <si>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</si>
  <si>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</si>
  <si>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</si>
  <si>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</si>
  <si>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</si>
  <si>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</si>
  <si>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</si>
  <si>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</si>
  <si>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</si>
  <si>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</si>
  <si>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</si>
  <si>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</si>
  <si>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</si>
  <si>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</si>
  <si>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</si>
  <si>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</si>
  <si>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</si>
  <si>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</si>
  <si>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</si>
  <si>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</si>
  <si>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</si>
  <si>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</si>
  <si>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</si>
  <si>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</si>
  <si>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</si>
  <si>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</si>
  <si>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</si>
  <si>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</si>
  <si>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</si>
  <si>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</si>
  <si>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</si>
  <si>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</si>
  <si>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</si>
  <si>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</si>
  <si>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</si>
  <si>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</si>
  <si>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за місця для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</si>
  <si>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</si>
  <si>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</si>
  <si>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</si>
  <si>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</si>
  <si>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</si>
  <si>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</si>
  <si>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</si>
  <si>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</si>
  <si>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</si>
  <si>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</si>
  <si>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</si>
  <si>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</si>
  <si>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</si>
  <si>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</si>
  <si>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</si>
  <si>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</si>
  <si>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</si>
  <si>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</si>
  <si>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</si>
  <si>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</si>
  <si>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</si>
  <si>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</si>
  <si>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</si>
  <si>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</si>
  <si>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</si>
  <si>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</si>
  <si>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</si>
  <si>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</si>
  <si>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</si>
  <si>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</si>
  <si>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</si>
  <si>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</si>
  <si>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</si>
  <si>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</si>
  <si>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</si>
  <si>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</si>
  <si>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</si>
  <si>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</si>
  <si>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</si>
  <si>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</si>
  <si>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</si>
  <si>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</si>
  <si>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</si>
  <si>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</si>
  <si>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</si>
  <si>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</si>
  <si>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</si>
  <si>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</si>
  <si>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</si>
  <si>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</si>
  <si>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</si>
  <si>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</si>
  <si>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</si>
  <si>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</si>
  <si>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</si>
  <si>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</si>
  <si>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</si>
  <si>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</si>
  <si>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</si>
  <si>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</si>
  <si>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</si>
  <si>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</si>
  <si>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</si>
  <si>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</si>
  <si>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</si>
  <si>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</si>
  <si>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</si>
  <si>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</si>
  <si>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</si>
  <si>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</si>
  <si>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</si>
  <si>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</si>
  <si>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</si>
  <si>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</si>
  <si>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</si>
  <si>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</si>
  <si>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</si>
  <si>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</si>
  <si>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</si>
  <si>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</si>
  <si>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</si>
  <si>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</si>
  <si>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Разом доходів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</si>
</sst>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164" fontId="3" fillId="0" borderId="0" xfId="53" applyNumberFormat="1" applyFont="1" applyBorder="1" applyAlignment="1" applyProtection="1">
      <alignment horizontal="centerContinuous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164" fontId="8" fillId="0" borderId="0" xfId="53" applyNumberFormat="1" applyFont="1" applyBorder="1" applyAlignment="1" applyProtection="1">
      <alignment horizontal="centerContinuous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0" fontId="6" fillId="0" borderId="10" xfId="53" applyFont="1" applyBorder="1" applyAlignment="1" applyProtection="1">
      <alignment horizontal="center" wrapText="1"/>
      <protection/>
    </xf>
    <xf numFmtId="3" fontId="6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64" fontId="6" fillId="0" borderId="10" xfId="53" applyNumberFormat="1" applyFont="1" applyBorder="1" applyAlignment="1" applyProtection="1">
      <alignment wrapText="1"/>
      <protection/>
    </xf>
    <xf numFmtId="165" fontId="6" fillId="0" borderId="10" xfId="53" applyNumberFormat="1" applyFont="1" applyBorder="1" applyAlignment="1" applyProtection="1">
      <alignment wrapText="1"/>
      <protection locked="0"/>
    </xf>
    <xf numFmtId="166" fontId="6" fillId="0" borderId="10" xfId="53" applyNumberFormat="1" applyFont="1" applyBorder="1" applyAlignment="1" applyProtection="1">
      <alignment wrapText="1"/>
      <protection locked="0"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64" fontId="9" fillId="5" borderId="10" xfId="54" applyNumberFormat="1" applyFont="1" applyFill="1" applyBorder="1" applyAlignment="1" applyProtection="1">
      <alignment horizontal="left" vertical="center" wrapText="1"/>
      <protection/>
    </xf>
    <xf numFmtId="164" fontId="9" fillId="5" borderId="10" xfId="54" applyNumberFormat="1" applyFont="1" applyFill="1" applyBorder="1" applyAlignment="1" applyProtection="1">
      <alignment horizontal="right" vertical="center" wrapText="1"/>
      <protection/>
    </xf>
    <xf numFmtId="164" fontId="9" fillId="5" borderId="10" xfId="53" applyNumberFormat="1" applyFont="1" applyFill="1" applyBorder="1" applyAlignment="1" applyProtection="1">
      <alignment wrapText="1"/>
      <protection/>
    </xf>
    <xf numFmtId="166" fontId="9" fillId="5" borderId="10" xfId="53" applyNumberFormat="1" applyFont="1" applyFill="1" applyBorder="1" applyAlignment="1" applyProtection="1">
      <alignment wrapText="1"/>
      <protection/>
    </xf>
    <xf numFmtId="3" fontId="9" fillId="33" borderId="10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64" fontId="9" fillId="0" borderId="10" xfId="54" applyNumberFormat="1" applyFont="1" applyBorder="1" applyAlignment="1" applyProtection="1">
      <alignment horizontal="left" vertical="center" wrapText="1"/>
      <protection/>
    </xf>
    <xf numFmtId="164" fontId="9" fillId="0" borderId="10" xfId="53" applyNumberFormat="1" applyFont="1" applyBorder="1" applyAlignment="1" applyProtection="1">
      <alignment wrapText="1"/>
      <protection/>
    </xf>
    <xf numFmtId="166" fontId="9" fillId="0" borderId="10" xfId="53" applyNumberFormat="1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64" fontId="6" fillId="0" borderId="10" xfId="54" applyNumberFormat="1" applyFont="1" applyBorder="1" applyAlignment="1" applyProtection="1">
      <alignment horizontal="left" vertical="center" wrapText="1"/>
      <protection/>
    </xf>
    <xf numFmtId="166" fontId="6" fillId="0" borderId="10" xfId="53" applyNumberFormat="1" applyFont="1" applyBorder="1" applyAlignment="1" applyProtection="1">
      <alignment wrapText="1"/>
      <protection/>
    </xf>
    <xf numFmtId="3" fontId="12" fillId="0" borderId="0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164" fontId="9" fillId="0" borderId="10" xfId="53" applyNumberFormat="1" applyFont="1" applyFill="1" applyBorder="1" applyAlignment="1" applyProtection="1">
      <alignment wrapText="1"/>
      <protection/>
    </xf>
    <xf numFmtId="3" fontId="9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2" fillId="0" borderId="10" xfId="54" applyNumberFormat="1" applyFont="1" applyBorder="1" applyAlignment="1" applyProtection="1">
      <alignment horizontal="center" vertical="center"/>
      <protection/>
    </xf>
    <xf numFmtId="164" fontId="12" fillId="0" borderId="10" xfId="54" applyNumberFormat="1" applyFont="1" applyBorder="1" applyAlignment="1" applyProtection="1">
      <alignment horizontal="left" vertical="center" wrapText="1"/>
      <protection/>
    </xf>
    <xf numFmtId="164" fontId="12" fillId="0" borderId="10" xfId="53" applyNumberFormat="1" applyFont="1" applyFill="1" applyBorder="1" applyAlignment="1" applyProtection="1">
      <alignment wrapText="1"/>
      <protection/>
    </xf>
    <xf numFmtId="3" fontId="12" fillId="0" borderId="1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Alignment="1" applyProtection="1">
      <alignment wrapText="1"/>
      <protection locked="0"/>
    </xf>
    <xf numFmtId="3" fontId="14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0" xfId="53" applyNumberFormat="1" applyFont="1" applyFill="1" applyBorder="1" applyProtection="1">
      <alignment/>
      <protection/>
    </xf>
    <xf numFmtId="164" fontId="12" fillId="0" borderId="10" xfId="53" applyNumberFormat="1" applyFont="1" applyBorder="1" applyAlignment="1" applyProtection="1">
      <alignment wrapText="1"/>
      <protection/>
    </xf>
    <xf numFmtId="3" fontId="14" fillId="0" borderId="0" xfId="53" applyNumberFormat="1" applyFont="1" applyFill="1" applyBorder="1" applyProtection="1">
      <alignment/>
      <protection/>
    </xf>
    <xf numFmtId="0" fontId="14" fillId="0" borderId="0" xfId="0" applyFont="1" applyAlignment="1">
      <alignment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64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3" fontId="12" fillId="0" borderId="10" xfId="53" applyNumberFormat="1" applyFont="1" applyBorder="1" applyAlignment="1" applyProtection="1">
      <alignment wrapText="1"/>
      <protection/>
    </xf>
    <xf numFmtId="0" fontId="12" fillId="0" borderId="0" xfId="0" applyFont="1" applyAlignment="1">
      <alignment/>
    </xf>
    <xf numFmtId="164" fontId="6" fillId="0" borderId="10" xfId="53" applyNumberFormat="1" applyFont="1" applyFill="1" applyBorder="1" applyAlignment="1" applyProtection="1">
      <alignment wrapText="1"/>
      <protection/>
    </xf>
    <xf numFmtId="49" fontId="15" fillId="0" borderId="10" xfId="0" applyNumberFormat="1" applyFont="1" applyBorder="1" applyAlignment="1">
      <alignment horizontal="left" wrapText="1"/>
    </xf>
    <xf numFmtId="166" fontId="12" fillId="0" borderId="10" xfId="53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>
      <alignment horizontal="center" vertical="center" wrapText="1"/>
    </xf>
    <xf numFmtId="164" fontId="14" fillId="0" borderId="10" xfId="53" applyNumberFormat="1" applyFont="1" applyBorder="1" applyAlignment="1" applyProtection="1">
      <alignment wrapText="1"/>
      <protection/>
    </xf>
    <xf numFmtId="166" fontId="6" fillId="5" borderId="10" xfId="53" applyNumberFormat="1" applyFont="1" applyFill="1" applyBorder="1" applyAlignment="1" applyProtection="1">
      <alignment wrapText="1"/>
      <protection/>
    </xf>
    <xf numFmtId="164" fontId="6" fillId="5" borderId="10" xfId="53" applyNumberFormat="1" applyFont="1" applyFill="1" applyBorder="1" applyAlignment="1" applyProtection="1">
      <alignment wrapText="1"/>
      <protection/>
    </xf>
    <xf numFmtId="164" fontId="9" fillId="34" borderId="10" xfId="54" applyNumberFormat="1" applyFont="1" applyFill="1" applyBorder="1" applyAlignment="1" applyProtection="1">
      <alignment horizontal="left" vertical="center" wrapText="1"/>
      <protection/>
    </xf>
    <xf numFmtId="164" fontId="9" fillId="34" borderId="10" xfId="53" applyNumberFormat="1" applyFont="1" applyFill="1" applyBorder="1" applyAlignment="1" applyProtection="1">
      <alignment wrapText="1"/>
      <protection/>
    </xf>
    <xf numFmtId="164" fontId="6" fillId="34" borderId="10" xfId="54" applyNumberFormat="1" applyFont="1" applyFill="1" applyBorder="1" applyAlignment="1" applyProtection="1">
      <alignment horizontal="left" vertical="center" wrapText="1"/>
      <protection/>
    </xf>
    <xf numFmtId="164" fontId="12" fillId="34" borderId="10" xfId="54" applyNumberFormat="1" applyFont="1" applyFill="1" applyBorder="1" applyAlignment="1" applyProtection="1">
      <alignment horizontal="left" vertical="center" wrapText="1"/>
      <protection/>
    </xf>
    <xf numFmtId="164" fontId="12" fillId="34" borderId="10" xfId="53" applyNumberFormat="1" applyFont="1" applyFill="1" applyBorder="1" applyAlignment="1" applyProtection="1">
      <alignment wrapText="1"/>
      <protection/>
    </xf>
    <xf numFmtId="3" fontId="12" fillId="34" borderId="1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Protection="1">
      <alignment/>
      <protection/>
    </xf>
    <xf numFmtId="3" fontId="6" fillId="35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49" fontId="9" fillId="36" borderId="10" xfId="54" applyNumberFormat="1" applyFont="1" applyFill="1" applyBorder="1" applyAlignment="1" applyProtection="1">
      <alignment horizontal="center" vertical="center"/>
      <protection/>
    </xf>
    <xf numFmtId="164" fontId="9" fillId="36" borderId="10" xfId="54" applyNumberFormat="1" applyFont="1" applyFill="1" applyBorder="1" applyAlignment="1" applyProtection="1">
      <alignment horizontal="left" vertical="center" wrapText="1"/>
      <protection/>
    </xf>
    <xf numFmtId="164" fontId="9" fillId="36" borderId="10" xfId="53" applyNumberFormat="1" applyFont="1" applyFill="1" applyBorder="1" applyAlignment="1" applyProtection="1">
      <alignment wrapText="1"/>
      <protection/>
    </xf>
    <xf numFmtId="166" fontId="9" fillId="36" borderId="10" xfId="53" applyNumberFormat="1" applyFont="1" applyFill="1" applyBorder="1" applyAlignment="1" applyProtection="1">
      <alignment wrapText="1"/>
      <protection/>
    </xf>
    <xf numFmtId="49" fontId="6" fillId="0" borderId="0" xfId="53" applyNumberFormat="1" applyFont="1" applyProtection="1">
      <alignment/>
      <protection/>
    </xf>
    <xf numFmtId="166" fontId="6" fillId="0" borderId="0" xfId="53" applyNumberFormat="1" applyFont="1" applyAlignment="1" applyProtection="1">
      <alignment horizontal="left"/>
      <protection/>
    </xf>
    <xf numFmtId="164" fontId="6" fillId="0" borderId="0" xfId="53" applyNumberFormat="1" applyFont="1" applyProtection="1">
      <alignment/>
      <protection/>
    </xf>
    <xf numFmtId="165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1" xfId="53" applyNumberFormat="1" applyFont="1" applyBorder="1" applyAlignment="1" applyProtection="1">
      <alignment horizontal="center" wrapText="1"/>
      <protection/>
    </xf>
    <xf numFmtId="49" fontId="9" fillId="0" borderId="12" xfId="53" applyNumberFormat="1" applyFont="1" applyBorder="1" applyAlignment="1" applyProtection="1">
      <alignment horizontal="center" wrapText="1"/>
      <protection/>
    </xf>
    <xf numFmtId="49" fontId="9" fillId="0" borderId="13" xfId="53" applyNumberFormat="1" applyFont="1" applyBorder="1" applyAlignment="1" applyProtection="1">
      <alignment horizontal="center" wrapText="1"/>
      <protection/>
    </xf>
    <xf numFmtId="0" fontId="9" fillId="0" borderId="11" xfId="53" applyFont="1" applyBorder="1" applyAlignment="1" applyProtection="1">
      <alignment horizontal="center" wrapText="1"/>
      <protection/>
    </xf>
    <xf numFmtId="0" fontId="9" fillId="0" borderId="12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9" fillId="0" borderId="11" xfId="53" applyNumberFormat="1" applyFont="1" applyBorder="1" applyAlignment="1" applyProtection="1">
      <alignment horizontal="center" wrapText="1"/>
      <protection/>
    </xf>
    <xf numFmtId="164" fontId="9" fillId="0" borderId="12" xfId="53" applyNumberFormat="1" applyFont="1" applyBorder="1" applyAlignment="1" applyProtection="1">
      <alignment horizontal="center" wrapText="1"/>
      <protection/>
    </xf>
    <xf numFmtId="164" fontId="9" fillId="0" borderId="13" xfId="53" applyNumberFormat="1" applyFont="1" applyBorder="1" applyAlignment="1" applyProtection="1">
      <alignment horizontal="center" wrapText="1"/>
      <protection/>
    </xf>
    <xf numFmtId="3" fontId="9" fillId="0" borderId="11" xfId="53" applyNumberFormat="1" applyFont="1" applyBorder="1" applyAlignment="1" applyProtection="1">
      <alignment horizontal="center" wrapText="1"/>
      <protection/>
    </xf>
    <xf numFmtId="3" fontId="9" fillId="0" borderId="12" xfId="53" applyNumberFormat="1" applyFont="1" applyBorder="1" applyAlignment="1" applyProtection="1">
      <alignment horizontal="center" wrapText="1"/>
      <protection/>
    </xf>
    <xf numFmtId="3" fontId="9" fillId="0" borderId="13" xfId="53" applyNumberFormat="1" applyFont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4"/>
  <sheetViews>
    <sheetView tabSelected="1" view="pageBreakPreview" zoomScaleNormal="70" zoomScaleSheetLayoutView="100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I3"/>
    </sheetView>
  </sheetViews>
  <sheetFormatPr defaultColWidth="9.00390625" defaultRowHeight="12.75"/>
  <cols>
    <col min="1" max="1" width="15.25390625" style="7" customWidth="1"/>
    <col min="2" max="2" width="37.00390625" style="101" customWidth="1"/>
    <col min="3" max="3" width="18.75390625" style="101" customWidth="1"/>
    <col min="4" max="4" width="18.25390625" style="102" customWidth="1"/>
    <col min="5" max="5" width="19.125" style="7" bestFit="1" customWidth="1"/>
    <col min="6" max="7" width="19.125" style="7" customWidth="1"/>
    <col min="8" max="8" width="16.875" style="7" customWidth="1"/>
    <col min="9" max="9" width="17.125" style="7" customWidth="1"/>
    <col min="10" max="10" width="20.125" style="7" hidden="1" customWidth="1"/>
    <col min="11" max="11" width="16.00390625" style="7" hidden="1" customWidth="1"/>
    <col min="12" max="12" width="20.625" style="7" hidden="1" customWidth="1"/>
    <col min="13" max="13" width="16.125" style="7" hidden="1" customWidth="1"/>
    <col min="14" max="23" width="0" style="7" hidden="1" customWidth="1"/>
    <col min="24" max="24" width="13.375" style="7" customWidth="1"/>
    <col min="25" max="25" width="13.875" style="7" bestFit="1" customWidth="1"/>
    <col min="26" max="26" width="15.125" style="7" bestFit="1" customWidth="1"/>
    <col min="27" max="16384" width="9.125" style="7" customWidth="1"/>
  </cols>
  <sheetData>
    <row r="1" spans="1:37" ht="23.25">
      <c r="A1" s="1"/>
      <c r="B1" s="2"/>
      <c r="C1" s="2"/>
      <c r="D1" s="3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3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0.25">
      <c r="A3" s="103"/>
      <c r="B3" s="103"/>
      <c r="C3" s="103"/>
      <c r="D3" s="103"/>
      <c r="E3" s="103"/>
      <c r="F3" s="103"/>
      <c r="G3" s="103"/>
      <c r="H3" s="103"/>
      <c r="I3" s="10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2.75" customHeight="1">
      <c r="A4" s="10"/>
      <c r="B4" s="11"/>
      <c r="C4" s="11"/>
      <c r="D4" s="12"/>
      <c r="E4" s="13"/>
      <c r="F4" s="13"/>
      <c r="G4" s="13"/>
      <c r="H4" s="14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17" customFormat="1" ht="15" customHeight="1">
      <c r="A5" s="104" t="s">
        <v>1</v>
      </c>
      <c r="B5" s="107" t="s">
        <v>2</v>
      </c>
      <c r="C5" s="107" t="s">
        <v>3</v>
      </c>
      <c r="D5" s="112" t="s">
        <v>4</v>
      </c>
      <c r="E5" s="107" t="s">
        <v>5</v>
      </c>
      <c r="F5" s="115" t="s">
        <v>6</v>
      </c>
      <c r="G5" s="107" t="s">
        <v>7</v>
      </c>
      <c r="H5" s="115" t="s">
        <v>8</v>
      </c>
      <c r="I5" s="115" t="s">
        <v>9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s="17" customFormat="1" ht="36" customHeight="1">
      <c r="A6" s="105"/>
      <c r="B6" s="108"/>
      <c r="C6" s="110"/>
      <c r="D6" s="113"/>
      <c r="E6" s="110"/>
      <c r="F6" s="116"/>
      <c r="G6" s="108"/>
      <c r="H6" s="116"/>
      <c r="I6" s="1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s="17" customFormat="1" ht="15.75">
      <c r="A7" s="106"/>
      <c r="B7" s="109"/>
      <c r="C7" s="111"/>
      <c r="D7" s="114"/>
      <c r="E7" s="18">
        <v>42786</v>
      </c>
      <c r="F7" s="117"/>
      <c r="G7" s="109"/>
      <c r="H7" s="117"/>
      <c r="I7" s="11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s="24" customFormat="1" ht="15.75">
      <c r="A8" s="19">
        <v>1</v>
      </c>
      <c r="B8" s="20">
        <v>2</v>
      </c>
      <c r="C8" s="20">
        <v>3</v>
      </c>
      <c r="D8" s="21">
        <v>4</v>
      </c>
      <c r="E8" s="21"/>
      <c r="F8" s="21"/>
      <c r="G8" s="21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s="24" customFormat="1" ht="31.5">
      <c r="A9" s="25"/>
      <c r="B9" s="26" t="s">
        <v>10</v>
      </c>
      <c r="C9" s="26"/>
      <c r="D9" s="27"/>
      <c r="E9" s="28"/>
      <c r="F9" s="28"/>
      <c r="G9" s="28"/>
      <c r="H9" s="29"/>
      <c r="I9" s="2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</row>
    <row r="10" spans="1:37" s="17" customFormat="1" ht="15.75">
      <c r="A10" s="30">
        <v>10000000</v>
      </c>
      <c r="B10" s="31" t="s">
        <v>11</v>
      </c>
      <c r="C10" s="32">
        <v>3116259</v>
      </c>
      <c r="D10" s="33">
        <f>D11+D29+D40+D42</f>
        <v>396885.2</v>
      </c>
      <c r="E10" s="33">
        <f>E11+E29+E40+E42</f>
        <v>372036.31315999996</v>
      </c>
      <c r="F10" s="33">
        <f>E10/D10*100</f>
        <v>93.73902407043647</v>
      </c>
      <c r="G10" s="33">
        <f>E10-D10</f>
        <v>-24848.88684000005</v>
      </c>
      <c r="H10" s="34">
        <f>E10/C10*100</f>
        <v>11.938555593742366</v>
      </c>
      <c r="I10" s="33">
        <f>E10-C10</f>
        <v>-2744222.68684</v>
      </c>
      <c r="J10" s="35" t="e">
        <f>J11+J29+J40+J42+#REF!</f>
        <v>#REF!</v>
      </c>
      <c r="K10" s="35" t="e">
        <f>K11+K29+K40+K42+#REF!</f>
        <v>#REF!</v>
      </c>
      <c r="L10" s="35" t="e">
        <f>L11+L29+L40+L42+#REF!</f>
        <v>#REF!</v>
      </c>
      <c r="M10" s="35" t="e">
        <f>M11+M29+M40+M42+#REF!</f>
        <v>#REF!</v>
      </c>
      <c r="N10" s="35" t="e">
        <f>N11+N29+N40+N42+#REF!</f>
        <v>#REF!</v>
      </c>
      <c r="O10" s="35" t="e">
        <f>O11+O29+O40+O42+#REF!</f>
        <v>#REF!</v>
      </c>
      <c r="P10" s="35" t="e">
        <f>P11+P29+P40+P42+#REF!</f>
        <v>#REF!</v>
      </c>
      <c r="Q10" s="35" t="e">
        <f>Q11+Q29+Q40+Q42+#REF!</f>
        <v>#REF!</v>
      </c>
      <c r="R10" s="35" t="e">
        <f>R11+R29+R40+R42+#REF!</f>
        <v>#REF!</v>
      </c>
      <c r="S10" s="35" t="e">
        <f>S11+S29+S40+S42+#REF!</f>
        <v>#REF!</v>
      </c>
      <c r="T10" s="35" t="e">
        <f>T11+T29+T40+T42+#REF!</f>
        <v>#REF!</v>
      </c>
      <c r="U10" s="35" t="e">
        <f>U11+U29+U40+U42+#REF!</f>
        <v>#REF!</v>
      </c>
      <c r="V10" s="35" t="e">
        <f>V11+V29+V40+V42+#REF!</f>
        <v>#REF!</v>
      </c>
      <c r="W10" s="35" t="e">
        <f>W11+W29+W40+W42+#REF!</f>
        <v>#REF!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s="17" customFormat="1" ht="51.75" customHeight="1">
      <c r="A11" s="37">
        <v>11000000</v>
      </c>
      <c r="B11" s="38" t="s">
        <v>12</v>
      </c>
      <c r="C11" s="39">
        <v>1724986.1</v>
      </c>
      <c r="D11" s="39">
        <f>D12+D18</f>
        <v>170725.2</v>
      </c>
      <c r="E11" s="39">
        <f>E12+E18</f>
        <v>187859.67652999997</v>
      </c>
      <c r="F11" s="39">
        <f>E11/D11*100</f>
        <v>110.0362902078896</v>
      </c>
      <c r="G11" s="39">
        <f>E11-D11</f>
        <v>17134.476529999956</v>
      </c>
      <c r="H11" s="40">
        <f>E11/C11*100</f>
        <v>10.890503786088477</v>
      </c>
      <c r="I11" s="39">
        <f>E11-C11</f>
        <v>-1537126.42347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s="41" customFormat="1" ht="32.25" customHeight="1">
      <c r="A12" s="37">
        <v>11010000</v>
      </c>
      <c r="B12" s="38" t="s">
        <v>13</v>
      </c>
      <c r="C12" s="39">
        <v>1392234</v>
      </c>
      <c r="D12" s="39">
        <f>D13+D14+D15+D16+D17</f>
        <v>159950</v>
      </c>
      <c r="E12" s="39">
        <f>E13+E14+E15+E16+E17</f>
        <v>152301.97312999997</v>
      </c>
      <c r="F12" s="39">
        <f aca="true" t="shared" si="0" ref="F12:F77">E12/D12*100</f>
        <v>95.2184889840575</v>
      </c>
      <c r="G12" s="39">
        <f aca="true" t="shared" si="1" ref="G12:G78">E12-D12</f>
        <v>-7648.026870000031</v>
      </c>
      <c r="H12" s="40">
        <f aca="true" t="shared" si="2" ref="H12:H95">E12/C12*100</f>
        <v>10.93939475188797</v>
      </c>
      <c r="I12" s="39">
        <f aca="true" t="shared" si="3" ref="I12:I95">E12-C12</f>
        <v>-1239932.02687</v>
      </c>
      <c r="J12" s="36">
        <v>692931700</v>
      </c>
      <c r="K12" s="36">
        <v>69845600</v>
      </c>
      <c r="L12" s="36">
        <v>692722600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s="47" customFormat="1" ht="72.75" customHeight="1">
      <c r="A13" s="42" t="s">
        <v>14</v>
      </c>
      <c r="B13" s="43" t="s">
        <v>15</v>
      </c>
      <c r="C13" s="39">
        <v>1259334</v>
      </c>
      <c r="D13" s="27">
        <v>146700</v>
      </c>
      <c r="E13" s="27">
        <f>345384.82219-207230.89331</f>
        <v>138153.92887999996</v>
      </c>
      <c r="F13" s="27">
        <f t="shared" si="0"/>
        <v>94.17445731424674</v>
      </c>
      <c r="G13" s="27">
        <f t="shared" si="1"/>
        <v>-8546.071120000037</v>
      </c>
      <c r="H13" s="44">
        <f t="shared" si="2"/>
        <v>10.970396168133313</v>
      </c>
      <c r="I13" s="27">
        <f t="shared" si="3"/>
        <v>-1121180.07112</v>
      </c>
      <c r="J13" s="45">
        <v>638851977</v>
      </c>
      <c r="K13" s="46">
        <v>62886823</v>
      </c>
      <c r="L13" s="45" t="e">
        <v>#REF!</v>
      </c>
      <c r="M13" s="45" t="e">
        <v>#REF!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1:37" s="24" customFormat="1" ht="115.5" customHeight="1">
      <c r="A14" s="42" t="s">
        <v>16</v>
      </c>
      <c r="B14" s="43" t="s">
        <v>17</v>
      </c>
      <c r="C14" s="39">
        <v>10500</v>
      </c>
      <c r="D14" s="27">
        <v>1180</v>
      </c>
      <c r="E14" s="27">
        <f>3786.83187-2272.09911</f>
        <v>1514.7327599999999</v>
      </c>
      <c r="F14" s="27">
        <f t="shared" si="0"/>
        <v>128.36718305084744</v>
      </c>
      <c r="G14" s="27">
        <f t="shared" si="1"/>
        <v>334.73275999999987</v>
      </c>
      <c r="H14" s="44">
        <f t="shared" si="2"/>
        <v>14.426026285714286</v>
      </c>
      <c r="I14" s="27">
        <f t="shared" si="3"/>
        <v>-8985.267240000001</v>
      </c>
      <c r="J14" s="46">
        <v>4297156</v>
      </c>
      <c r="K14" s="46">
        <v>10352844</v>
      </c>
      <c r="L14" s="46" t="e">
        <v>#REF!</v>
      </c>
      <c r="M14" s="46" t="e">
        <v>#REF!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</row>
    <row r="15" spans="1:37" s="24" customFormat="1" ht="63">
      <c r="A15" s="42" t="s">
        <v>18</v>
      </c>
      <c r="B15" s="43" t="s">
        <v>19</v>
      </c>
      <c r="C15" s="39">
        <v>69900</v>
      </c>
      <c r="D15" s="27">
        <v>8900</v>
      </c>
      <c r="E15" s="27">
        <f>26383.65685-15830.19411</f>
        <v>10553.462739999999</v>
      </c>
      <c r="F15" s="27">
        <f t="shared" si="0"/>
        <v>118.57823303370785</v>
      </c>
      <c r="G15" s="27">
        <f t="shared" si="1"/>
        <v>1653.462739999999</v>
      </c>
      <c r="H15" s="44">
        <f t="shared" si="2"/>
        <v>15.097943834048639</v>
      </c>
      <c r="I15" s="27">
        <f t="shared" si="3"/>
        <v>-59346.53726</v>
      </c>
      <c r="J15" s="46">
        <v>209100</v>
      </c>
      <c r="K15" s="46">
        <v>19524900</v>
      </c>
      <c r="L15" s="46" t="e">
        <v>#REF!</v>
      </c>
      <c r="M15" s="46" t="e">
        <v>#REF!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</row>
    <row r="16" spans="1:37" s="24" customFormat="1" ht="63">
      <c r="A16" s="42" t="s">
        <v>20</v>
      </c>
      <c r="B16" s="43" t="s">
        <v>21</v>
      </c>
      <c r="C16" s="39">
        <v>52500</v>
      </c>
      <c r="D16" s="27">
        <v>3170</v>
      </c>
      <c r="E16" s="27">
        <f>5198.01676-3118.81006</f>
        <v>2079.2067000000006</v>
      </c>
      <c r="F16" s="27">
        <f t="shared" si="0"/>
        <v>65.59011671924291</v>
      </c>
      <c r="G16" s="27">
        <f t="shared" si="1"/>
        <v>-1090.7932999999994</v>
      </c>
      <c r="H16" s="44">
        <f t="shared" si="2"/>
        <v>3.9603937142857157</v>
      </c>
      <c r="I16" s="27">
        <f t="shared" si="3"/>
        <v>-50420.7933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</row>
    <row r="17" spans="1:37" s="24" customFormat="1" ht="110.25">
      <c r="A17" s="42" t="s">
        <v>22</v>
      </c>
      <c r="B17" s="43" t="s">
        <v>23</v>
      </c>
      <c r="C17" s="39">
        <v>0</v>
      </c>
      <c r="D17" s="27">
        <v>0</v>
      </c>
      <c r="E17" s="27">
        <f>1.60512-0.96307</f>
        <v>0.6420500000000001</v>
      </c>
      <c r="F17" s="27">
        <v>0</v>
      </c>
      <c r="G17" s="27">
        <f t="shared" si="1"/>
        <v>0.6420500000000001</v>
      </c>
      <c r="H17" s="44">
        <v>0</v>
      </c>
      <c r="I17" s="27">
        <f t="shared" si="3"/>
        <v>0.6420500000000001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</row>
    <row r="18" spans="1:37" s="41" customFormat="1" ht="40.5" customHeight="1">
      <c r="A18" s="37">
        <v>11020000</v>
      </c>
      <c r="B18" s="38" t="s">
        <v>24</v>
      </c>
      <c r="C18" s="39">
        <v>332752.1</v>
      </c>
      <c r="D18" s="48">
        <f>SUM(D19:D28)</f>
        <v>10775.2</v>
      </c>
      <c r="E18" s="48">
        <f>SUM(E19:E28)</f>
        <v>35557.7034</v>
      </c>
      <c r="F18" s="39">
        <f t="shared" si="0"/>
        <v>329.99576249164744</v>
      </c>
      <c r="G18" s="39">
        <f t="shared" si="1"/>
        <v>24782.503399999998</v>
      </c>
      <c r="H18" s="44">
        <f t="shared" si="2"/>
        <v>10.685944100728442</v>
      </c>
      <c r="I18" s="27">
        <f t="shared" si="3"/>
        <v>-297194.3966</v>
      </c>
      <c r="J18" s="49" t="e">
        <f>J19+#REF!</f>
        <v>#REF!</v>
      </c>
      <c r="K18" s="49" t="e">
        <f>K19+#REF!</f>
        <v>#REF!</v>
      </c>
      <c r="L18" s="49" t="e">
        <f>L19+#REF!</f>
        <v>#REF!</v>
      </c>
      <c r="M18" s="49" t="e">
        <f>M19+#REF!</f>
        <v>#REF!</v>
      </c>
      <c r="N18" s="49" t="e">
        <f>N19+#REF!</f>
        <v>#REF!</v>
      </c>
      <c r="O18" s="49" t="e">
        <f>O19+#REF!</f>
        <v>#REF!</v>
      </c>
      <c r="P18" s="49" t="e">
        <f>P19+#REF!</f>
        <v>#REF!</v>
      </c>
      <c r="Q18" s="49" t="e">
        <f>Q19+#REF!</f>
        <v>#REF!</v>
      </c>
      <c r="R18" s="49" t="e">
        <f>R19+#REF!</f>
        <v>#REF!</v>
      </c>
      <c r="S18" s="49" t="e">
        <f>S19+#REF!</f>
        <v>#REF!</v>
      </c>
      <c r="T18" s="49" t="e">
        <f>T19+#REF!</f>
        <v>#REF!</v>
      </c>
      <c r="U18" s="49" t="e">
        <f>U19+#REF!</f>
        <v>#REF!</v>
      </c>
      <c r="V18" s="49" t="e">
        <f>V19+#REF!</f>
        <v>#REF!</v>
      </c>
      <c r="W18" s="49" t="e">
        <f>W19+#REF!</f>
        <v>#REF!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s="24" customFormat="1" ht="47.25">
      <c r="A19" s="42">
        <v>11020200</v>
      </c>
      <c r="B19" s="43" t="s">
        <v>25</v>
      </c>
      <c r="C19" s="39">
        <v>2156</v>
      </c>
      <c r="D19" s="27">
        <v>120</v>
      </c>
      <c r="E19" s="27">
        <v>435.411</v>
      </c>
      <c r="F19" s="27">
        <f t="shared" si="0"/>
        <v>362.8425</v>
      </c>
      <c r="G19" s="27">
        <f t="shared" si="1"/>
        <v>315.411</v>
      </c>
      <c r="H19" s="44">
        <f t="shared" si="2"/>
        <v>20.195315398886827</v>
      </c>
      <c r="I19" s="27">
        <f t="shared" si="3"/>
        <v>-1720.589</v>
      </c>
      <c r="J19" s="46">
        <v>4285100</v>
      </c>
      <c r="K19" s="46" t="e">
        <f>#REF!-J19</f>
        <v>#REF!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</row>
    <row r="20" spans="1:37" s="24" customFormat="1" ht="47.25">
      <c r="A20" s="42" t="s">
        <v>26</v>
      </c>
      <c r="B20" s="43" t="s">
        <v>25</v>
      </c>
      <c r="C20" s="39">
        <v>0</v>
      </c>
      <c r="D20" s="27">
        <v>0</v>
      </c>
      <c r="E20" s="27">
        <v>0</v>
      </c>
      <c r="F20" s="27">
        <v>0</v>
      </c>
      <c r="G20" s="27">
        <f t="shared" si="1"/>
        <v>0</v>
      </c>
      <c r="H20" s="44">
        <v>0</v>
      </c>
      <c r="I20" s="27">
        <f>E20-C20</f>
        <v>0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s="24" customFormat="1" ht="47.25">
      <c r="A21" s="42" t="s">
        <v>27</v>
      </c>
      <c r="B21" s="43" t="s">
        <v>28</v>
      </c>
      <c r="C21" s="39">
        <v>215440</v>
      </c>
      <c r="D21" s="27">
        <v>4700</v>
      </c>
      <c r="E21" s="27">
        <f>230069.95259-207062.95733</f>
        <v>23006.995259999996</v>
      </c>
      <c r="F21" s="27">
        <f t="shared" si="0"/>
        <v>489.5105374468084</v>
      </c>
      <c r="G21" s="27">
        <f t="shared" si="1"/>
        <v>18306.995259999996</v>
      </c>
      <c r="H21" s="44">
        <f t="shared" si="2"/>
        <v>10.679073180467878</v>
      </c>
      <c r="I21" s="27">
        <f t="shared" si="3"/>
        <v>-192433.00474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</row>
    <row r="22" spans="1:37" s="24" customFormat="1" ht="36.75" customHeight="1">
      <c r="A22" s="42" t="s">
        <v>29</v>
      </c>
      <c r="B22" s="43" t="s">
        <v>30</v>
      </c>
      <c r="C22" s="39">
        <v>20000</v>
      </c>
      <c r="D22" s="27">
        <v>1660</v>
      </c>
      <c r="E22" s="27">
        <f>17558.79831-15802.91845</f>
        <v>1755.879859999999</v>
      </c>
      <c r="F22" s="27">
        <f t="shared" si="0"/>
        <v>105.77589518072284</v>
      </c>
      <c r="G22" s="27">
        <f t="shared" si="1"/>
        <v>95.8798599999991</v>
      </c>
      <c r="H22" s="44">
        <f t="shared" si="2"/>
        <v>8.779399299999996</v>
      </c>
      <c r="I22" s="27">
        <f t="shared" si="3"/>
        <v>-18244.12014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7" s="24" customFormat="1" ht="73.5" customHeight="1">
      <c r="A23" s="42" t="s">
        <v>31</v>
      </c>
      <c r="B23" s="43" t="s">
        <v>32</v>
      </c>
      <c r="C23" s="39">
        <v>6400</v>
      </c>
      <c r="D23" s="27">
        <v>0</v>
      </c>
      <c r="E23" s="27">
        <f>302.309-272.0781</f>
        <v>30.23090000000002</v>
      </c>
      <c r="F23" s="27">
        <v>0</v>
      </c>
      <c r="G23" s="27">
        <f t="shared" si="1"/>
        <v>30.23090000000002</v>
      </c>
      <c r="H23" s="44">
        <f t="shared" si="2"/>
        <v>0.47235781250000036</v>
      </c>
      <c r="I23" s="27">
        <f t="shared" si="3"/>
        <v>-6369.7690999999995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</row>
    <row r="24" spans="1:37" s="24" customFormat="1" ht="71.25" customHeight="1">
      <c r="A24" s="42" t="s">
        <v>33</v>
      </c>
      <c r="B24" s="43" t="s">
        <v>34</v>
      </c>
      <c r="C24" s="39">
        <v>12100</v>
      </c>
      <c r="D24" s="27">
        <v>115</v>
      </c>
      <c r="E24" s="27">
        <f>13720.57864-12348.52078</f>
        <v>1372.057859999999</v>
      </c>
      <c r="F24" s="27">
        <f t="shared" si="0"/>
        <v>1193.093791304347</v>
      </c>
      <c r="G24" s="27">
        <f t="shared" si="1"/>
        <v>1257.057859999999</v>
      </c>
      <c r="H24" s="44">
        <f t="shared" si="2"/>
        <v>11.339321157024786</v>
      </c>
      <c r="I24" s="27">
        <f t="shared" si="3"/>
        <v>-10727.942140000001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</row>
    <row r="25" spans="1:37" s="24" customFormat="1" ht="63">
      <c r="A25" s="42" t="s">
        <v>35</v>
      </c>
      <c r="B25" s="43" t="s">
        <v>36</v>
      </c>
      <c r="C25" s="39">
        <v>15500</v>
      </c>
      <c r="D25" s="27">
        <v>4</v>
      </c>
      <c r="E25" s="27">
        <f>7.151-6.4359</f>
        <v>0.7150999999999996</v>
      </c>
      <c r="F25" s="27">
        <f t="shared" si="0"/>
        <v>17.87749999999999</v>
      </c>
      <c r="G25" s="27">
        <f t="shared" si="1"/>
        <v>-3.2849000000000004</v>
      </c>
      <c r="H25" s="44">
        <f t="shared" si="2"/>
        <v>0.004613548387096772</v>
      </c>
      <c r="I25" s="27">
        <f t="shared" si="3"/>
        <v>-15499.2849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</row>
    <row r="26" spans="1:37" s="24" customFormat="1" ht="33.75" customHeight="1">
      <c r="A26" s="42" t="s">
        <v>37</v>
      </c>
      <c r="B26" s="43" t="s">
        <v>38</v>
      </c>
      <c r="C26" s="39">
        <v>73100</v>
      </c>
      <c r="D26" s="27">
        <v>4170</v>
      </c>
      <c r="E26" s="27">
        <f>89144.95973-80230.46376</f>
        <v>8914.495970000004</v>
      </c>
      <c r="F26" s="27">
        <f t="shared" si="0"/>
        <v>213.77688177458043</v>
      </c>
      <c r="G26" s="27">
        <f t="shared" si="1"/>
        <v>4744.495970000004</v>
      </c>
      <c r="H26" s="44">
        <f t="shared" si="2"/>
        <v>12.194932927496586</v>
      </c>
      <c r="I26" s="27">
        <f t="shared" si="3"/>
        <v>-64185.50403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</row>
    <row r="27" spans="1:37" s="24" customFormat="1" ht="25.5" customHeight="1">
      <c r="A27" s="42" t="s">
        <v>39</v>
      </c>
      <c r="B27" s="43" t="s">
        <v>40</v>
      </c>
      <c r="C27" s="39">
        <v>0.6</v>
      </c>
      <c r="D27" s="27">
        <v>0</v>
      </c>
      <c r="E27" s="27">
        <f>1.873-1.6857</f>
        <v>0.18730000000000002</v>
      </c>
      <c r="F27" s="27">
        <v>0</v>
      </c>
      <c r="G27" s="27">
        <f t="shared" si="1"/>
        <v>0.18730000000000002</v>
      </c>
      <c r="H27" s="44">
        <f t="shared" si="2"/>
        <v>31.21666666666667</v>
      </c>
      <c r="I27" s="27">
        <f t="shared" si="3"/>
        <v>-0.41269999999999996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</row>
    <row r="28" spans="1:37" s="24" customFormat="1" ht="84" customHeight="1">
      <c r="A28" s="42" t="s">
        <v>41</v>
      </c>
      <c r="B28" s="50" t="s">
        <v>42</v>
      </c>
      <c r="C28" s="39">
        <v>3540</v>
      </c>
      <c r="D28" s="27">
        <v>6.2</v>
      </c>
      <c r="E28" s="27">
        <f>417.30146-375.57131</f>
        <v>41.73015000000004</v>
      </c>
      <c r="F28" s="27">
        <f t="shared" si="0"/>
        <v>673.0669354838716</v>
      </c>
      <c r="G28" s="27">
        <f t="shared" si="1"/>
        <v>35.530150000000035</v>
      </c>
      <c r="H28" s="44">
        <f t="shared" si="2"/>
        <v>1.1788177966101705</v>
      </c>
      <c r="I28" s="27">
        <f t="shared" si="3"/>
        <v>-3498.26985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</row>
    <row r="29" spans="1:37" s="17" customFormat="1" ht="47.25">
      <c r="A29" s="37">
        <v>13000000</v>
      </c>
      <c r="B29" s="38" t="s">
        <v>43</v>
      </c>
      <c r="C29" s="39">
        <v>18454.4</v>
      </c>
      <c r="D29" s="48">
        <f>D31+D36+D39+D30</f>
        <v>2256</v>
      </c>
      <c r="E29" s="48">
        <f>E31+E36+E39+E30</f>
        <v>3548.5420499999996</v>
      </c>
      <c r="F29" s="39">
        <f t="shared" si="0"/>
        <v>157.29353058510637</v>
      </c>
      <c r="G29" s="39">
        <f t="shared" si="1"/>
        <v>1292.5420499999996</v>
      </c>
      <c r="H29" s="40">
        <f t="shared" si="2"/>
        <v>19.228704536587475</v>
      </c>
      <c r="I29" s="39">
        <f t="shared" si="3"/>
        <v>-14905.857950000001</v>
      </c>
      <c r="J29" s="49">
        <f aca="true" t="shared" si="4" ref="J29:W29">J31+J36+J39</f>
        <v>7978800</v>
      </c>
      <c r="K29" s="49" t="e">
        <f t="shared" si="4"/>
        <v>#REF!</v>
      </c>
      <c r="L29" s="49">
        <f t="shared" si="4"/>
        <v>0</v>
      </c>
      <c r="M29" s="49">
        <f t="shared" si="4"/>
        <v>0</v>
      </c>
      <c r="N29" s="49">
        <f t="shared" si="4"/>
        <v>0</v>
      </c>
      <c r="O29" s="49">
        <f t="shared" si="4"/>
        <v>0</v>
      </c>
      <c r="P29" s="49">
        <f t="shared" si="4"/>
        <v>0</v>
      </c>
      <c r="Q29" s="49">
        <f t="shared" si="4"/>
        <v>0</v>
      </c>
      <c r="R29" s="49">
        <f t="shared" si="4"/>
        <v>0</v>
      </c>
      <c r="S29" s="49">
        <f t="shared" si="4"/>
        <v>0</v>
      </c>
      <c r="T29" s="49">
        <f t="shared" si="4"/>
        <v>0</v>
      </c>
      <c r="U29" s="49">
        <f t="shared" si="4"/>
        <v>0</v>
      </c>
      <c r="V29" s="49">
        <f t="shared" si="4"/>
        <v>0</v>
      </c>
      <c r="W29" s="49">
        <f t="shared" si="4"/>
        <v>0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s="17" customFormat="1" ht="31.5">
      <c r="A30" s="37" t="s">
        <v>44</v>
      </c>
      <c r="B30" s="38" t="s">
        <v>45</v>
      </c>
      <c r="C30" s="39">
        <v>0</v>
      </c>
      <c r="D30" s="48">
        <v>0</v>
      </c>
      <c r="E30" s="48">
        <v>23.59955</v>
      </c>
      <c r="F30" s="39">
        <v>0</v>
      </c>
      <c r="G30" s="39">
        <f t="shared" si="1"/>
        <v>23.59955</v>
      </c>
      <c r="H30" s="40">
        <v>0</v>
      </c>
      <c r="I30" s="39">
        <v>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s="47" customFormat="1" ht="31.5">
      <c r="A31" s="51">
        <v>13020000</v>
      </c>
      <c r="B31" s="52" t="s">
        <v>46</v>
      </c>
      <c r="C31" s="39">
        <v>17237</v>
      </c>
      <c r="D31" s="53">
        <f>D32+D33</f>
        <v>1940</v>
      </c>
      <c r="E31" s="53">
        <f>E32+E33+E34+E35</f>
        <v>2869.0970799999996</v>
      </c>
      <c r="F31" s="39">
        <f t="shared" si="0"/>
        <v>147.89160206185565</v>
      </c>
      <c r="G31" s="39">
        <f t="shared" si="1"/>
        <v>929.0970799999996</v>
      </c>
      <c r="H31" s="40">
        <f t="shared" si="2"/>
        <v>16.644990891686486</v>
      </c>
      <c r="I31" s="39">
        <f t="shared" si="3"/>
        <v>-14367.90292</v>
      </c>
      <c r="J31" s="54">
        <f aca="true" t="shared" si="5" ref="J31:W31">J32+J33</f>
        <v>7978500</v>
      </c>
      <c r="K31" s="54" t="e">
        <f t="shared" si="5"/>
        <v>#REF!</v>
      </c>
      <c r="L31" s="54">
        <f t="shared" si="5"/>
        <v>0</v>
      </c>
      <c r="M31" s="54">
        <f t="shared" si="5"/>
        <v>0</v>
      </c>
      <c r="N31" s="54">
        <f t="shared" si="5"/>
        <v>0</v>
      </c>
      <c r="O31" s="54">
        <f t="shared" si="5"/>
        <v>0</v>
      </c>
      <c r="P31" s="54">
        <f t="shared" si="5"/>
        <v>0</v>
      </c>
      <c r="Q31" s="54">
        <f t="shared" si="5"/>
        <v>0</v>
      </c>
      <c r="R31" s="54">
        <f t="shared" si="5"/>
        <v>0</v>
      </c>
      <c r="S31" s="54">
        <f t="shared" si="5"/>
        <v>0</v>
      </c>
      <c r="T31" s="54">
        <f t="shared" si="5"/>
        <v>0</v>
      </c>
      <c r="U31" s="54">
        <f t="shared" si="5"/>
        <v>0</v>
      </c>
      <c r="V31" s="54">
        <f t="shared" si="5"/>
        <v>0</v>
      </c>
      <c r="W31" s="54">
        <f t="shared" si="5"/>
        <v>0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 s="47" customFormat="1" ht="78.75">
      <c r="A32" s="42" t="s">
        <v>47</v>
      </c>
      <c r="B32" s="43" t="s">
        <v>48</v>
      </c>
      <c r="C32" s="39">
        <v>17237</v>
      </c>
      <c r="D32" s="27">
        <v>1940</v>
      </c>
      <c r="E32" s="27">
        <f>5727.76467-2863.88231</f>
        <v>2863.8823599999996</v>
      </c>
      <c r="F32" s="27">
        <f t="shared" si="0"/>
        <v>147.62280206185565</v>
      </c>
      <c r="G32" s="27">
        <f t="shared" si="1"/>
        <v>923.8823599999996</v>
      </c>
      <c r="H32" s="44">
        <f t="shared" si="2"/>
        <v>16.614737831409176</v>
      </c>
      <c r="I32" s="27">
        <f t="shared" si="3"/>
        <v>-14373.11764</v>
      </c>
      <c r="J32" s="55">
        <v>7978500</v>
      </c>
      <c r="K32" s="46" t="e">
        <f>#REF!-J32</f>
        <v>#REF!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s="24" customFormat="1" ht="47.25">
      <c r="A33" s="42">
        <v>13020200</v>
      </c>
      <c r="B33" s="43" t="s">
        <v>49</v>
      </c>
      <c r="C33" s="39">
        <v>0</v>
      </c>
      <c r="D33" s="27">
        <v>0</v>
      </c>
      <c r="E33" s="27">
        <v>0</v>
      </c>
      <c r="F33" s="27">
        <v>0</v>
      </c>
      <c r="G33" s="27">
        <f t="shared" si="1"/>
        <v>0</v>
      </c>
      <c r="H33" s="44">
        <v>0</v>
      </c>
      <c r="I33" s="27">
        <f t="shared" si="3"/>
        <v>0</v>
      </c>
      <c r="J33" s="56"/>
      <c r="K33" s="46" t="e">
        <f>#REF!-J33</f>
        <v>#REF!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</row>
    <row r="34" spans="1:37" s="24" customFormat="1" ht="63">
      <c r="A34" s="42" t="s">
        <v>50</v>
      </c>
      <c r="B34" s="43" t="s">
        <v>51</v>
      </c>
      <c r="C34" s="39">
        <v>0</v>
      </c>
      <c r="D34" s="27">
        <v>0</v>
      </c>
      <c r="E34" s="27">
        <f>1.75955-0.87978</f>
        <v>0.8797699999999999</v>
      </c>
      <c r="F34" s="27">
        <v>0</v>
      </c>
      <c r="G34" s="27">
        <f t="shared" si="1"/>
        <v>0.8797699999999999</v>
      </c>
      <c r="H34" s="44">
        <v>0</v>
      </c>
      <c r="I34" s="27">
        <v>0</v>
      </c>
      <c r="J34" s="56"/>
      <c r="K34" s="4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</row>
    <row r="35" spans="1:37" s="24" customFormat="1" ht="63">
      <c r="A35" s="42" t="s">
        <v>52</v>
      </c>
      <c r="B35" s="43" t="s">
        <v>53</v>
      </c>
      <c r="C35" s="39">
        <v>0</v>
      </c>
      <c r="D35" s="27">
        <v>0</v>
      </c>
      <c r="E35" s="27">
        <f>8.66991-4.33496</f>
        <v>4.33495</v>
      </c>
      <c r="F35" s="27">
        <v>0</v>
      </c>
      <c r="G35" s="27">
        <f t="shared" si="1"/>
        <v>4.33495</v>
      </c>
      <c r="H35" s="44">
        <v>0</v>
      </c>
      <c r="I35" s="27">
        <v>0</v>
      </c>
      <c r="J35" s="56"/>
      <c r="K35" s="4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</row>
    <row r="36" spans="1:37" s="47" customFormat="1" ht="31.5">
      <c r="A36" s="51">
        <v>13030000</v>
      </c>
      <c r="B36" s="52" t="s">
        <v>54</v>
      </c>
      <c r="C36" s="39">
        <v>1216.8</v>
      </c>
      <c r="D36" s="53">
        <f>D37+D38</f>
        <v>316</v>
      </c>
      <c r="E36" s="53">
        <f>E37+E38</f>
        <v>655.21923</v>
      </c>
      <c r="F36" s="39">
        <v>0</v>
      </c>
      <c r="G36" s="39">
        <f t="shared" si="1"/>
        <v>339.21923000000004</v>
      </c>
      <c r="H36" s="44">
        <f t="shared" si="2"/>
        <v>53.847734220907306</v>
      </c>
      <c r="I36" s="27">
        <f t="shared" si="3"/>
        <v>-561.5807699999999</v>
      </c>
      <c r="J36" s="55"/>
      <c r="K36" s="57" t="e">
        <f>#REF!-J36</f>
        <v>#REF!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s="47" customFormat="1" ht="63">
      <c r="A37" s="42" t="s">
        <v>55</v>
      </c>
      <c r="B37" s="43" t="s">
        <v>56</v>
      </c>
      <c r="C37" s="39">
        <v>104</v>
      </c>
      <c r="D37" s="27">
        <v>16</v>
      </c>
      <c r="E37" s="27">
        <f>89.68628-67.26467</f>
        <v>22.42161</v>
      </c>
      <c r="F37" s="27">
        <v>0</v>
      </c>
      <c r="G37" s="27">
        <f t="shared" si="1"/>
        <v>6.421610000000001</v>
      </c>
      <c r="H37" s="44">
        <f t="shared" si="2"/>
        <v>21.559240384615386</v>
      </c>
      <c r="I37" s="27">
        <f t="shared" si="3"/>
        <v>-81.57839</v>
      </c>
      <c r="J37" s="55"/>
      <c r="K37" s="46" t="e">
        <f>#REF!-J37</f>
        <v>#REF!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s="24" customFormat="1" ht="47.25">
      <c r="A38" s="42">
        <v>13030200</v>
      </c>
      <c r="B38" s="58" t="s">
        <v>57</v>
      </c>
      <c r="C38" s="39">
        <v>1112.8</v>
      </c>
      <c r="D38" s="27">
        <v>300</v>
      </c>
      <c r="E38" s="27">
        <v>632.79762</v>
      </c>
      <c r="F38" s="27">
        <v>0</v>
      </c>
      <c r="G38" s="27">
        <f t="shared" si="1"/>
        <v>332.79762000000005</v>
      </c>
      <c r="H38" s="44">
        <f t="shared" si="2"/>
        <v>56.86535046728972</v>
      </c>
      <c r="I38" s="27">
        <f t="shared" si="3"/>
        <v>-480.0023799999999</v>
      </c>
      <c r="J38" s="59">
        <v>127000</v>
      </c>
      <c r="K38" s="46" t="e">
        <f>#REF!-J38</f>
        <v>#REF!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</row>
    <row r="39" spans="1:37" s="62" customFormat="1" ht="31.5">
      <c r="A39" s="51" t="s">
        <v>58</v>
      </c>
      <c r="B39" s="52" t="s">
        <v>59</v>
      </c>
      <c r="C39" s="39">
        <v>0.6</v>
      </c>
      <c r="D39" s="60">
        <v>0</v>
      </c>
      <c r="E39" s="60">
        <v>0.62619</v>
      </c>
      <c r="F39" s="39">
        <v>0</v>
      </c>
      <c r="G39" s="39">
        <f t="shared" si="1"/>
        <v>0.62619</v>
      </c>
      <c r="H39" s="40">
        <f t="shared" si="2"/>
        <v>104.36500000000002</v>
      </c>
      <c r="I39" s="39">
        <f t="shared" si="3"/>
        <v>0.026190000000000047</v>
      </c>
      <c r="J39" s="61">
        <v>300</v>
      </c>
      <c r="K39" s="57" t="e">
        <f>#REF!-J39</f>
        <v>#REF!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7" s="17" customFormat="1" ht="31.5">
      <c r="A40" s="37">
        <v>14000000</v>
      </c>
      <c r="B40" s="38" t="s">
        <v>60</v>
      </c>
      <c r="C40" s="39">
        <v>209217.3</v>
      </c>
      <c r="D40" s="39">
        <f>D41</f>
        <v>25000</v>
      </c>
      <c r="E40" s="39">
        <f>E41</f>
        <v>22072.01186</v>
      </c>
      <c r="F40" s="39">
        <f t="shared" si="0"/>
        <v>88.28804744</v>
      </c>
      <c r="G40" s="39">
        <f t="shared" si="1"/>
        <v>-2927.9881400000013</v>
      </c>
      <c r="H40" s="40">
        <f t="shared" si="2"/>
        <v>10.549802458974474</v>
      </c>
      <c r="I40" s="39">
        <f t="shared" si="3"/>
        <v>-187145.28814</v>
      </c>
      <c r="J40" s="63"/>
      <c r="K40" s="36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</row>
    <row r="41" spans="1:37" s="24" customFormat="1" ht="63">
      <c r="A41" s="64">
        <v>14040000</v>
      </c>
      <c r="B41" s="65" t="s">
        <v>61</v>
      </c>
      <c r="C41" s="39">
        <v>209217.3</v>
      </c>
      <c r="D41" s="27">
        <v>25000</v>
      </c>
      <c r="E41" s="27">
        <v>22072.01186</v>
      </c>
      <c r="F41" s="27">
        <f t="shared" si="0"/>
        <v>88.28804744</v>
      </c>
      <c r="G41" s="27">
        <f t="shared" si="1"/>
        <v>-2927.9881400000013</v>
      </c>
      <c r="H41" s="44">
        <f t="shared" si="2"/>
        <v>10.549802458974474</v>
      </c>
      <c r="I41" s="27">
        <f t="shared" si="3"/>
        <v>-187145.28814</v>
      </c>
      <c r="J41" s="59"/>
      <c r="K41" s="46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</row>
    <row r="42" spans="1:37" s="17" customFormat="1" ht="15.75">
      <c r="A42" s="37" t="s">
        <v>62</v>
      </c>
      <c r="B42" s="66" t="s">
        <v>63</v>
      </c>
      <c r="C42" s="39">
        <v>1163601.2</v>
      </c>
      <c r="D42" s="39">
        <f>D43+D54+D56+D67</f>
        <v>198904</v>
      </c>
      <c r="E42" s="39">
        <f>E43+E54+E56+E67+E59</f>
        <v>158556.08272</v>
      </c>
      <c r="F42" s="39">
        <f t="shared" si="0"/>
        <v>79.71487889635202</v>
      </c>
      <c r="G42" s="39">
        <f t="shared" si="1"/>
        <v>-40347.917279999994</v>
      </c>
      <c r="H42" s="40">
        <f t="shared" si="2"/>
        <v>13.6263251292625</v>
      </c>
      <c r="I42" s="39">
        <f t="shared" si="3"/>
        <v>-1005045.1172799999</v>
      </c>
      <c r="J42" s="63"/>
      <c r="K42" s="36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  <row r="43" spans="1:37" s="69" customFormat="1" ht="15.75">
      <c r="A43" s="51" t="s">
        <v>64</v>
      </c>
      <c r="B43" s="67" t="s">
        <v>65</v>
      </c>
      <c r="C43" s="39">
        <v>829166.2</v>
      </c>
      <c r="D43" s="60">
        <f aca="true" t="shared" si="6" ref="D43:W43">D44+D45+D46+D47+D48+D49+D50+D51+D52+D53</f>
        <v>128169</v>
      </c>
      <c r="E43" s="60">
        <f t="shared" si="6"/>
        <v>75972.43017</v>
      </c>
      <c r="F43" s="39">
        <f t="shared" si="0"/>
        <v>59.27519928375817</v>
      </c>
      <c r="G43" s="39">
        <f t="shared" si="1"/>
        <v>-52196.56982999999</v>
      </c>
      <c r="H43" s="40">
        <f t="shared" si="2"/>
        <v>9.162509297894681</v>
      </c>
      <c r="I43" s="39">
        <f t="shared" si="3"/>
        <v>-753193.7698299999</v>
      </c>
      <c r="J43" s="68">
        <f t="shared" si="6"/>
        <v>0</v>
      </c>
      <c r="K43" s="68">
        <f t="shared" si="6"/>
        <v>0</v>
      </c>
      <c r="L43" s="68">
        <f t="shared" si="6"/>
        <v>0</v>
      </c>
      <c r="M43" s="68">
        <f t="shared" si="6"/>
        <v>0</v>
      </c>
      <c r="N43" s="68">
        <f t="shared" si="6"/>
        <v>0</v>
      </c>
      <c r="O43" s="68">
        <f t="shared" si="6"/>
        <v>0</v>
      </c>
      <c r="P43" s="68">
        <f t="shared" si="6"/>
        <v>0</v>
      </c>
      <c r="Q43" s="68">
        <f t="shared" si="6"/>
        <v>0</v>
      </c>
      <c r="R43" s="68">
        <f t="shared" si="6"/>
        <v>0</v>
      </c>
      <c r="S43" s="68">
        <f t="shared" si="6"/>
        <v>0</v>
      </c>
      <c r="T43" s="68">
        <f t="shared" si="6"/>
        <v>0</v>
      </c>
      <c r="U43" s="68">
        <f t="shared" si="6"/>
        <v>0</v>
      </c>
      <c r="V43" s="68">
        <f t="shared" si="6"/>
        <v>0</v>
      </c>
      <c r="W43" s="68">
        <f t="shared" si="6"/>
        <v>0</v>
      </c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1:37" s="24" customFormat="1" ht="78.75">
      <c r="A44" s="64">
        <v>18010100</v>
      </c>
      <c r="B44" s="65" t="s">
        <v>66</v>
      </c>
      <c r="C44" s="39">
        <v>2676.6</v>
      </c>
      <c r="D44" s="27">
        <v>360</v>
      </c>
      <c r="E44" s="27">
        <v>472.6815</v>
      </c>
      <c r="F44" s="27">
        <f t="shared" si="0"/>
        <v>131.30041666666668</v>
      </c>
      <c r="G44" s="27">
        <f t="shared" si="1"/>
        <v>112.68150000000003</v>
      </c>
      <c r="H44" s="44">
        <f t="shared" si="2"/>
        <v>17.65977359336472</v>
      </c>
      <c r="I44" s="27">
        <f t="shared" si="3"/>
        <v>-2203.9184999999998</v>
      </c>
      <c r="J44" s="59"/>
      <c r="K44" s="46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7" s="24" customFormat="1" ht="78.75">
      <c r="A45" s="64">
        <v>18010200</v>
      </c>
      <c r="B45" s="65" t="s">
        <v>67</v>
      </c>
      <c r="C45" s="39">
        <v>1373.2</v>
      </c>
      <c r="D45" s="27">
        <v>34</v>
      </c>
      <c r="E45" s="27">
        <v>39.92808</v>
      </c>
      <c r="F45" s="27">
        <f t="shared" si="0"/>
        <v>117.43552941176472</v>
      </c>
      <c r="G45" s="27">
        <f t="shared" si="1"/>
        <v>5.928080000000001</v>
      </c>
      <c r="H45" s="44">
        <f t="shared" si="2"/>
        <v>2.9076667637634723</v>
      </c>
      <c r="I45" s="27">
        <f t="shared" si="3"/>
        <v>-1333.2719200000001</v>
      </c>
      <c r="J45" s="59"/>
      <c r="K45" s="46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1:37" s="24" customFormat="1" ht="78.75">
      <c r="A46" s="64">
        <v>18010300</v>
      </c>
      <c r="B46" s="65" t="s">
        <v>68</v>
      </c>
      <c r="C46" s="39">
        <v>191.9</v>
      </c>
      <c r="D46" s="27">
        <v>1</v>
      </c>
      <c r="E46" s="27">
        <v>18.45861</v>
      </c>
      <c r="F46" s="27">
        <f t="shared" si="0"/>
        <v>1845.861</v>
      </c>
      <c r="G46" s="27">
        <f t="shared" si="1"/>
        <v>17.45861</v>
      </c>
      <c r="H46" s="44">
        <f t="shared" si="2"/>
        <v>9.618869202709744</v>
      </c>
      <c r="I46" s="27">
        <f t="shared" si="3"/>
        <v>-173.44139</v>
      </c>
      <c r="J46" s="59"/>
      <c r="K46" s="46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s="24" customFormat="1" ht="78.75">
      <c r="A47" s="64">
        <v>18010400</v>
      </c>
      <c r="B47" s="65" t="s">
        <v>69</v>
      </c>
      <c r="C47" s="39">
        <v>36683.6</v>
      </c>
      <c r="D47" s="27">
        <v>7000</v>
      </c>
      <c r="E47" s="27">
        <v>7901.18623</v>
      </c>
      <c r="F47" s="27">
        <f t="shared" si="0"/>
        <v>112.874089</v>
      </c>
      <c r="G47" s="27">
        <f t="shared" si="1"/>
        <v>901.1862300000003</v>
      </c>
      <c r="H47" s="44">
        <f t="shared" si="2"/>
        <v>21.538742735173212</v>
      </c>
      <c r="I47" s="27">
        <f t="shared" si="3"/>
        <v>-28782.41377</v>
      </c>
      <c r="J47" s="59"/>
      <c r="K47" s="46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s="24" customFormat="1" ht="31.5">
      <c r="A48" s="64">
        <v>18010500</v>
      </c>
      <c r="B48" s="65" t="s">
        <v>70</v>
      </c>
      <c r="C48" s="39">
        <v>340120</v>
      </c>
      <c r="D48" s="70">
        <v>50900</v>
      </c>
      <c r="E48" s="70">
        <v>26033.95279</v>
      </c>
      <c r="F48" s="27">
        <f t="shared" si="0"/>
        <v>51.14725499017682</v>
      </c>
      <c r="G48" s="27">
        <f t="shared" si="1"/>
        <v>-24866.04721</v>
      </c>
      <c r="H48" s="44">
        <f t="shared" si="2"/>
        <v>7.654343405268728</v>
      </c>
      <c r="I48" s="27">
        <f t="shared" si="3"/>
        <v>-314086.04721</v>
      </c>
      <c r="J48" s="59"/>
      <c r="K48" s="46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s="24" customFormat="1" ht="15.75">
      <c r="A49" s="64">
        <v>18010600</v>
      </c>
      <c r="B49" s="65" t="s">
        <v>71</v>
      </c>
      <c r="C49" s="39">
        <v>417760</v>
      </c>
      <c r="D49" s="70">
        <v>67700</v>
      </c>
      <c r="E49" s="70">
        <v>39820.28992</v>
      </c>
      <c r="F49" s="27">
        <f t="shared" si="0"/>
        <v>58.81874434268833</v>
      </c>
      <c r="G49" s="27">
        <f t="shared" si="1"/>
        <v>-27879.710079999997</v>
      </c>
      <c r="H49" s="44">
        <f t="shared" si="2"/>
        <v>9.531857985446191</v>
      </c>
      <c r="I49" s="27">
        <f t="shared" si="3"/>
        <v>-377939.71008</v>
      </c>
      <c r="J49" s="59"/>
      <c r="K49" s="46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1:37" s="24" customFormat="1" ht="15.75">
      <c r="A50" s="64">
        <v>18010700</v>
      </c>
      <c r="B50" s="65" t="s">
        <v>72</v>
      </c>
      <c r="C50" s="39">
        <v>14890</v>
      </c>
      <c r="D50" s="70">
        <v>640</v>
      </c>
      <c r="E50" s="70">
        <v>780.01358</v>
      </c>
      <c r="F50" s="27">
        <f t="shared" si="0"/>
        <v>121.87712187500001</v>
      </c>
      <c r="G50" s="27">
        <f t="shared" si="1"/>
        <v>140.01358000000005</v>
      </c>
      <c r="H50" s="44">
        <f t="shared" si="2"/>
        <v>5.238506245802553</v>
      </c>
      <c r="I50" s="27">
        <f t="shared" si="3"/>
        <v>-14109.98642</v>
      </c>
      <c r="J50" s="59"/>
      <c r="K50" s="46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</row>
    <row r="51" spans="1:37" s="24" customFormat="1" ht="15.75">
      <c r="A51" s="64">
        <v>18010900</v>
      </c>
      <c r="B51" s="65" t="s">
        <v>73</v>
      </c>
      <c r="C51" s="39">
        <v>7510</v>
      </c>
      <c r="D51" s="70">
        <v>210</v>
      </c>
      <c r="E51" s="70">
        <v>217.4867</v>
      </c>
      <c r="F51" s="27">
        <f t="shared" si="0"/>
        <v>103.56509523809525</v>
      </c>
      <c r="G51" s="27">
        <f t="shared" si="1"/>
        <v>7.486700000000013</v>
      </c>
      <c r="H51" s="44">
        <f t="shared" si="2"/>
        <v>2.89596138482024</v>
      </c>
      <c r="I51" s="27">
        <f t="shared" si="3"/>
        <v>-7292.5133</v>
      </c>
      <c r="J51" s="59"/>
      <c r="K51" s="46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s="24" customFormat="1" ht="31.5">
      <c r="A52" s="64" t="s">
        <v>74</v>
      </c>
      <c r="B52" s="65" t="s">
        <v>75</v>
      </c>
      <c r="C52" s="39">
        <v>4878.1</v>
      </c>
      <c r="D52" s="27">
        <v>356</v>
      </c>
      <c r="E52" s="27">
        <v>147.47444</v>
      </c>
      <c r="F52" s="27">
        <f t="shared" si="0"/>
        <v>41.425404494382015</v>
      </c>
      <c r="G52" s="27">
        <f t="shared" si="1"/>
        <v>-208.52556</v>
      </c>
      <c r="H52" s="44">
        <f t="shared" si="2"/>
        <v>3.0231942764600968</v>
      </c>
      <c r="I52" s="27">
        <f t="shared" si="3"/>
        <v>-4730.62556</v>
      </c>
      <c r="J52" s="59"/>
      <c r="K52" s="46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s="24" customFormat="1" ht="31.5">
      <c r="A53" s="64" t="s">
        <v>76</v>
      </c>
      <c r="B53" s="65" t="s">
        <v>77</v>
      </c>
      <c r="C53" s="39">
        <v>3082.8</v>
      </c>
      <c r="D53" s="27">
        <v>968</v>
      </c>
      <c r="E53" s="27">
        <v>540.95832</v>
      </c>
      <c r="F53" s="27">
        <f t="shared" si="0"/>
        <v>55.88412396694215</v>
      </c>
      <c r="G53" s="27">
        <f t="shared" si="1"/>
        <v>-427.04168000000004</v>
      </c>
      <c r="H53" s="44">
        <f t="shared" si="2"/>
        <v>17.547629427792913</v>
      </c>
      <c r="I53" s="27">
        <f t="shared" si="3"/>
        <v>-2541.8416800000005</v>
      </c>
      <c r="J53" s="59"/>
      <c r="K53" s="46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</row>
    <row r="54" spans="1:37" s="69" customFormat="1" ht="31.5">
      <c r="A54" s="51" t="s">
        <v>78</v>
      </c>
      <c r="B54" s="67" t="s">
        <v>79</v>
      </c>
      <c r="C54" s="39">
        <v>5011.6</v>
      </c>
      <c r="D54" s="60">
        <f>D55</f>
        <v>555</v>
      </c>
      <c r="E54" s="60">
        <f>E55</f>
        <v>344</v>
      </c>
      <c r="F54" s="39">
        <f t="shared" si="0"/>
        <v>61.98198198198198</v>
      </c>
      <c r="G54" s="39">
        <f t="shared" si="1"/>
        <v>-211</v>
      </c>
      <c r="H54" s="40">
        <f t="shared" si="2"/>
        <v>6.864075345199137</v>
      </c>
      <c r="I54" s="39">
        <f t="shared" si="3"/>
        <v>-4667.6</v>
      </c>
      <c r="J54" s="55"/>
      <c r="K54" s="4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</row>
    <row r="55" spans="1:37" s="24" customFormat="1" ht="47.25">
      <c r="A55" s="42" t="s">
        <v>80</v>
      </c>
      <c r="B55" s="71" t="s">
        <v>81</v>
      </c>
      <c r="C55" s="39">
        <v>5011.6</v>
      </c>
      <c r="D55" s="27">
        <v>555</v>
      </c>
      <c r="E55" s="27">
        <v>344</v>
      </c>
      <c r="F55" s="27">
        <f t="shared" si="0"/>
        <v>61.98198198198198</v>
      </c>
      <c r="G55" s="27">
        <f t="shared" si="1"/>
        <v>-211</v>
      </c>
      <c r="H55" s="44">
        <f t="shared" si="2"/>
        <v>6.864075345199137</v>
      </c>
      <c r="I55" s="27">
        <f t="shared" si="3"/>
        <v>-4667.6</v>
      </c>
      <c r="J55" s="59"/>
      <c r="K55" s="46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</row>
    <row r="56" spans="1:37" s="69" customFormat="1" ht="15.75">
      <c r="A56" s="51" t="s">
        <v>82</v>
      </c>
      <c r="B56" s="67" t="s">
        <v>83</v>
      </c>
      <c r="C56" s="39">
        <v>1527.2</v>
      </c>
      <c r="D56" s="60">
        <f>D57+D58</f>
        <v>280</v>
      </c>
      <c r="E56" s="60">
        <f>E57+E58</f>
        <v>395.69976</v>
      </c>
      <c r="F56" s="39">
        <f t="shared" si="0"/>
        <v>141.32134285714287</v>
      </c>
      <c r="G56" s="39">
        <f t="shared" si="1"/>
        <v>115.69976000000003</v>
      </c>
      <c r="H56" s="40">
        <f t="shared" si="2"/>
        <v>25.91014667365113</v>
      </c>
      <c r="I56" s="39">
        <f t="shared" si="3"/>
        <v>-1131.50024</v>
      </c>
      <c r="J56" s="55"/>
      <c r="K56" s="4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</row>
    <row r="57" spans="1:37" s="24" customFormat="1" ht="31.5">
      <c r="A57" s="42" t="s">
        <v>84</v>
      </c>
      <c r="B57" s="71" t="s">
        <v>85</v>
      </c>
      <c r="C57" s="39">
        <v>1527.2</v>
      </c>
      <c r="D57" s="27">
        <v>280</v>
      </c>
      <c r="E57" s="27">
        <v>389.02904</v>
      </c>
      <c r="F57" s="27">
        <f t="shared" si="0"/>
        <v>138.93894285714285</v>
      </c>
      <c r="G57" s="27">
        <f t="shared" si="1"/>
        <v>109.02904000000001</v>
      </c>
      <c r="H57" s="44">
        <f t="shared" si="2"/>
        <v>25.473352540597173</v>
      </c>
      <c r="I57" s="27">
        <f t="shared" si="3"/>
        <v>-1138.17096</v>
      </c>
      <c r="J57" s="59"/>
      <c r="K57" s="46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</row>
    <row r="58" spans="1:37" s="24" customFormat="1" ht="31.5">
      <c r="A58" s="42" t="s">
        <v>86</v>
      </c>
      <c r="B58" s="71" t="s">
        <v>87</v>
      </c>
      <c r="C58" s="39">
        <v>0</v>
      </c>
      <c r="D58" s="27">
        <v>0</v>
      </c>
      <c r="E58" s="27">
        <v>6.67072</v>
      </c>
      <c r="F58" s="27">
        <f>+F78+F58:F65+F+F58:F66</f>
        <v>0</v>
      </c>
      <c r="G58" s="27">
        <f t="shared" si="1"/>
        <v>6.67072</v>
      </c>
      <c r="H58" s="44">
        <v>0</v>
      </c>
      <c r="I58" s="27">
        <f t="shared" si="3"/>
        <v>6.67072</v>
      </c>
      <c r="J58" s="59"/>
      <c r="K58" s="46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</row>
    <row r="59" spans="1:37" s="24" customFormat="1" ht="31.5">
      <c r="A59" s="51" t="s">
        <v>88</v>
      </c>
      <c r="B59" s="67" t="s">
        <v>89</v>
      </c>
      <c r="C59" s="60">
        <v>0</v>
      </c>
      <c r="D59" s="60">
        <v>0</v>
      </c>
      <c r="E59" s="60">
        <f>E60+E61+E62+E63+E64+E65+E66</f>
        <v>-24.08457</v>
      </c>
      <c r="F59" s="39">
        <v>0</v>
      </c>
      <c r="G59" s="39">
        <f t="shared" si="1"/>
        <v>-24.08457</v>
      </c>
      <c r="H59" s="72">
        <v>0</v>
      </c>
      <c r="I59" s="27">
        <f t="shared" si="3"/>
        <v>-24.08457</v>
      </c>
      <c r="J59" s="59"/>
      <c r="K59" s="46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</row>
    <row r="60" spans="1:37" s="24" customFormat="1" ht="63">
      <c r="A60" s="73">
        <v>18040100</v>
      </c>
      <c r="B60" s="71" t="s">
        <v>90</v>
      </c>
      <c r="C60" s="60">
        <v>0</v>
      </c>
      <c r="D60" s="27">
        <v>0</v>
      </c>
      <c r="E60" s="27">
        <v>0</v>
      </c>
      <c r="F60" s="27">
        <v>0</v>
      </c>
      <c r="G60" s="27">
        <f t="shared" si="1"/>
        <v>0</v>
      </c>
      <c r="H60" s="44">
        <v>0</v>
      </c>
      <c r="I60" s="27">
        <f t="shared" si="3"/>
        <v>0</v>
      </c>
      <c r="J60" s="59"/>
      <c r="K60" s="46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</row>
    <row r="61" spans="1:37" s="24" customFormat="1" ht="78.75">
      <c r="A61" s="73">
        <v>18040200</v>
      </c>
      <c r="B61" s="71" t="s">
        <v>91</v>
      </c>
      <c r="C61" s="27">
        <v>0</v>
      </c>
      <c r="D61" s="27">
        <v>0</v>
      </c>
      <c r="E61" s="27">
        <v>-24.07168</v>
      </c>
      <c r="F61" s="27">
        <v>0</v>
      </c>
      <c r="G61" s="27">
        <f t="shared" si="1"/>
        <v>-24.07168</v>
      </c>
      <c r="H61" s="44">
        <v>0</v>
      </c>
      <c r="I61" s="27">
        <f t="shared" si="3"/>
        <v>-24.07168</v>
      </c>
      <c r="J61" s="59"/>
      <c r="K61" s="46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</row>
    <row r="62" spans="1:37" s="24" customFormat="1" ht="63">
      <c r="A62" s="73">
        <v>18040500</v>
      </c>
      <c r="B62" s="71" t="s">
        <v>92</v>
      </c>
      <c r="C62" s="27">
        <v>0</v>
      </c>
      <c r="D62" s="27">
        <v>0</v>
      </c>
      <c r="E62" s="27">
        <v>-1.96489</v>
      </c>
      <c r="F62" s="27">
        <v>0</v>
      </c>
      <c r="G62" s="27">
        <f t="shared" si="1"/>
        <v>-1.96489</v>
      </c>
      <c r="H62" s="44">
        <v>0</v>
      </c>
      <c r="I62" s="27">
        <f t="shared" si="3"/>
        <v>-1.96489</v>
      </c>
      <c r="J62" s="59"/>
      <c r="K62" s="46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</row>
    <row r="63" spans="1:37" s="24" customFormat="1" ht="58.5" customHeight="1">
      <c r="A63" s="73">
        <v>18040600</v>
      </c>
      <c r="B63" s="71" t="s">
        <v>93</v>
      </c>
      <c r="C63" s="27">
        <v>0</v>
      </c>
      <c r="D63" s="27">
        <v>0</v>
      </c>
      <c r="E63" s="27">
        <v>0</v>
      </c>
      <c r="F63" s="27">
        <v>0</v>
      </c>
      <c r="G63" s="27">
        <f t="shared" si="1"/>
        <v>0</v>
      </c>
      <c r="H63" s="44">
        <v>0</v>
      </c>
      <c r="I63" s="27">
        <f t="shared" si="3"/>
        <v>0</v>
      </c>
      <c r="J63" s="59"/>
      <c r="K63" s="46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</row>
    <row r="64" spans="1:37" s="24" customFormat="1" ht="63">
      <c r="A64" s="73">
        <v>18040700</v>
      </c>
      <c r="B64" s="71" t="s">
        <v>94</v>
      </c>
      <c r="C64" s="27">
        <v>0</v>
      </c>
      <c r="D64" s="27">
        <v>0</v>
      </c>
      <c r="E64" s="27">
        <v>0</v>
      </c>
      <c r="F64" s="27">
        <v>0</v>
      </c>
      <c r="G64" s="27">
        <f t="shared" si="1"/>
        <v>0</v>
      </c>
      <c r="H64" s="44">
        <v>0</v>
      </c>
      <c r="I64" s="27">
        <f t="shared" si="3"/>
        <v>0</v>
      </c>
      <c r="J64" s="59"/>
      <c r="K64" s="46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</row>
    <row r="65" spans="1:37" s="24" customFormat="1" ht="66" customHeight="1">
      <c r="A65" s="73">
        <v>18040800</v>
      </c>
      <c r="B65" s="71" t="s">
        <v>95</v>
      </c>
      <c r="C65" s="27">
        <v>0</v>
      </c>
      <c r="D65" s="27">
        <v>0</v>
      </c>
      <c r="E65" s="27">
        <v>0</v>
      </c>
      <c r="F65" s="27">
        <v>0</v>
      </c>
      <c r="G65" s="27">
        <f t="shared" si="1"/>
        <v>0</v>
      </c>
      <c r="H65" s="44">
        <v>0</v>
      </c>
      <c r="I65" s="27">
        <f t="shared" si="3"/>
        <v>0</v>
      </c>
      <c r="J65" s="59"/>
      <c r="K65" s="46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</row>
    <row r="66" spans="1:37" s="24" customFormat="1" ht="63">
      <c r="A66" s="73">
        <v>18041400</v>
      </c>
      <c r="B66" s="71" t="s">
        <v>96</v>
      </c>
      <c r="C66" s="27">
        <v>0</v>
      </c>
      <c r="D66" s="27">
        <v>0</v>
      </c>
      <c r="E66" s="27">
        <v>1.952</v>
      </c>
      <c r="F66" s="27">
        <v>0</v>
      </c>
      <c r="G66" s="27">
        <f t="shared" si="1"/>
        <v>1.952</v>
      </c>
      <c r="H66" s="44">
        <v>0</v>
      </c>
      <c r="I66" s="27">
        <f t="shared" si="3"/>
        <v>1.952</v>
      </c>
      <c r="J66" s="59"/>
      <c r="K66" s="46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</row>
    <row r="67" spans="1:37" s="69" customFormat="1" ht="15.75">
      <c r="A67" s="51" t="s">
        <v>97</v>
      </c>
      <c r="B67" s="67" t="s">
        <v>98</v>
      </c>
      <c r="C67" s="39">
        <v>327896.2</v>
      </c>
      <c r="D67" s="60">
        <f>D70+D71</f>
        <v>69900</v>
      </c>
      <c r="E67" s="60">
        <f>E70+E71+E68+E69</f>
        <v>81868.03736</v>
      </c>
      <c r="F67" s="39">
        <f t="shared" si="0"/>
        <v>117.12165573676681</v>
      </c>
      <c r="G67" s="39">
        <f t="shared" si="1"/>
        <v>11968.037360000002</v>
      </c>
      <c r="H67" s="40">
        <f t="shared" si="2"/>
        <v>24.967668841541926</v>
      </c>
      <c r="I67" s="39">
        <f t="shared" si="3"/>
        <v>-246028.16264</v>
      </c>
      <c r="J67" s="55"/>
      <c r="K67" s="4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</row>
    <row r="68" spans="1:37" s="69" customFormat="1" ht="31.5">
      <c r="A68" s="42" t="s">
        <v>99</v>
      </c>
      <c r="B68" s="71" t="s">
        <v>100</v>
      </c>
      <c r="C68" s="27">
        <v>0</v>
      </c>
      <c r="D68" s="74">
        <v>0</v>
      </c>
      <c r="E68" s="74">
        <v>0.57652</v>
      </c>
      <c r="F68" s="27">
        <v>0</v>
      </c>
      <c r="G68" s="27">
        <f t="shared" si="1"/>
        <v>0.57652</v>
      </c>
      <c r="H68" s="44">
        <v>0</v>
      </c>
      <c r="I68" s="27">
        <v>0</v>
      </c>
      <c r="J68" s="55"/>
      <c r="K68" s="4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</row>
    <row r="69" spans="1:37" s="69" customFormat="1" ht="31.5">
      <c r="A69" s="42" t="s">
        <v>101</v>
      </c>
      <c r="B69" s="71" t="s">
        <v>102</v>
      </c>
      <c r="C69" s="27">
        <v>0</v>
      </c>
      <c r="D69" s="74">
        <v>0</v>
      </c>
      <c r="E69" s="74">
        <v>0.01732</v>
      </c>
      <c r="F69" s="27">
        <v>0</v>
      </c>
      <c r="G69" s="27">
        <f t="shared" si="1"/>
        <v>0.01732</v>
      </c>
      <c r="H69" s="44">
        <v>0</v>
      </c>
      <c r="I69" s="27">
        <v>0</v>
      </c>
      <c r="J69" s="55"/>
      <c r="K69" s="4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</row>
    <row r="70" spans="1:37" s="24" customFormat="1" ht="15.75">
      <c r="A70" s="42" t="s">
        <v>103</v>
      </c>
      <c r="B70" s="71" t="s">
        <v>104</v>
      </c>
      <c r="C70" s="39">
        <v>107000</v>
      </c>
      <c r="D70" s="27">
        <v>22800</v>
      </c>
      <c r="E70" s="27">
        <v>21988.75406</v>
      </c>
      <c r="F70" s="27">
        <f t="shared" si="0"/>
        <v>96.44190377192983</v>
      </c>
      <c r="G70" s="27">
        <f t="shared" si="1"/>
        <v>-811.2459400000007</v>
      </c>
      <c r="H70" s="44">
        <f t="shared" si="2"/>
        <v>20.550237439252335</v>
      </c>
      <c r="I70" s="27">
        <f t="shared" si="3"/>
        <v>-85011.24594</v>
      </c>
      <c r="J70" s="59"/>
      <c r="K70" s="46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</row>
    <row r="71" spans="1:37" s="24" customFormat="1" ht="15.75">
      <c r="A71" s="42" t="s">
        <v>105</v>
      </c>
      <c r="B71" s="71" t="s">
        <v>106</v>
      </c>
      <c r="C71" s="39">
        <v>220896.2</v>
      </c>
      <c r="D71" s="27">
        <v>47100</v>
      </c>
      <c r="E71" s="27">
        <v>59878.68946</v>
      </c>
      <c r="F71" s="27">
        <f t="shared" si="0"/>
        <v>127.13097549893844</v>
      </c>
      <c r="G71" s="27">
        <f t="shared" si="1"/>
        <v>12778.689460000001</v>
      </c>
      <c r="H71" s="44">
        <f t="shared" si="2"/>
        <v>27.107161399788676</v>
      </c>
      <c r="I71" s="27">
        <f t="shared" si="3"/>
        <v>-161017.51054000002</v>
      </c>
      <c r="J71" s="59"/>
      <c r="K71" s="46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</row>
    <row r="72" spans="1:37" s="41" customFormat="1" ht="15.75">
      <c r="A72" s="30">
        <v>20000000</v>
      </c>
      <c r="B72" s="31" t="s">
        <v>107</v>
      </c>
      <c r="C72" s="33">
        <v>35937.7</v>
      </c>
      <c r="D72" s="33">
        <f>D73+D81+D100</f>
        <v>5067.5</v>
      </c>
      <c r="E72" s="33">
        <f>E73+E81+E100</f>
        <v>5545.50798</v>
      </c>
      <c r="F72" s="33">
        <f t="shared" si="0"/>
        <v>109.43281657622101</v>
      </c>
      <c r="G72" s="33">
        <f t="shared" si="1"/>
        <v>478.0079800000003</v>
      </c>
      <c r="H72" s="75">
        <f t="shared" si="2"/>
        <v>15.430892850683268</v>
      </c>
      <c r="I72" s="76">
        <f t="shared" si="3"/>
        <v>-30392.192019999995</v>
      </c>
      <c r="J72" s="63"/>
      <c r="K72" s="36" t="e">
        <f>#REF!-J72</f>
        <v>#REF!</v>
      </c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</row>
    <row r="73" spans="1:37" s="41" customFormat="1" ht="38.25" customHeight="1">
      <c r="A73" s="37">
        <v>21000000</v>
      </c>
      <c r="B73" s="77" t="s">
        <v>108</v>
      </c>
      <c r="C73" s="39">
        <v>472.3</v>
      </c>
      <c r="D73" s="78">
        <f>+D77</f>
        <v>61</v>
      </c>
      <c r="E73" s="78">
        <f>E74+E77</f>
        <v>1845.81438</v>
      </c>
      <c r="F73" s="39">
        <f t="shared" si="0"/>
        <v>3025.925213114754</v>
      </c>
      <c r="G73" s="39">
        <f t="shared" si="1"/>
        <v>1784.81438</v>
      </c>
      <c r="H73" s="44">
        <f t="shared" si="2"/>
        <v>390.81396993436374</v>
      </c>
      <c r="I73" s="27">
        <f>E73-C73</f>
        <v>1373.51438</v>
      </c>
      <c r="J73" s="63"/>
      <c r="K73" s="36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</row>
    <row r="74" spans="1:37" s="41" customFormat="1" ht="94.5">
      <c r="A74" s="37" t="s">
        <v>109</v>
      </c>
      <c r="B74" s="77" t="s">
        <v>110</v>
      </c>
      <c r="C74" s="39">
        <v>0</v>
      </c>
      <c r="D74" s="78">
        <v>0</v>
      </c>
      <c r="E74" s="78">
        <f>E75+E76</f>
        <v>996.79438</v>
      </c>
      <c r="F74" s="39">
        <v>0</v>
      </c>
      <c r="G74" s="39">
        <f t="shared" si="1"/>
        <v>996.79438</v>
      </c>
      <c r="H74" s="44">
        <v>0</v>
      </c>
      <c r="I74" s="27">
        <f>E74-C74</f>
        <v>996.79438</v>
      </c>
      <c r="J74" s="63"/>
      <c r="K74" s="36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</row>
    <row r="75" spans="1:37" s="41" customFormat="1" ht="78.75">
      <c r="A75" s="37" t="s">
        <v>111</v>
      </c>
      <c r="B75" s="79" t="s">
        <v>112</v>
      </c>
      <c r="C75" s="27">
        <v>0</v>
      </c>
      <c r="D75" s="70">
        <v>0</v>
      </c>
      <c r="E75" s="70">
        <v>973.59438</v>
      </c>
      <c r="F75" s="27">
        <v>0</v>
      </c>
      <c r="G75" s="27">
        <f t="shared" si="1"/>
        <v>973.59438</v>
      </c>
      <c r="H75" s="44">
        <v>0</v>
      </c>
      <c r="I75" s="27">
        <f>E75-C75</f>
        <v>973.59438</v>
      </c>
      <c r="J75" s="63"/>
      <c r="K75" s="36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</row>
    <row r="76" spans="1:37" s="41" customFormat="1" ht="78.75">
      <c r="A76" s="37" t="s">
        <v>113</v>
      </c>
      <c r="B76" s="79" t="s">
        <v>114</v>
      </c>
      <c r="C76" s="27">
        <v>0</v>
      </c>
      <c r="D76" s="70">
        <v>0</v>
      </c>
      <c r="E76" s="70">
        <v>23.2</v>
      </c>
      <c r="F76" s="27">
        <v>0</v>
      </c>
      <c r="G76" s="27">
        <f t="shared" si="1"/>
        <v>23.2</v>
      </c>
      <c r="H76" s="44">
        <v>0</v>
      </c>
      <c r="I76" s="27">
        <f>E76-C76</f>
        <v>23.2</v>
      </c>
      <c r="J76" s="63"/>
      <c r="K76" s="36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</row>
    <row r="77" spans="1:37" s="47" customFormat="1" ht="15.75">
      <c r="A77" s="51">
        <v>21080000</v>
      </c>
      <c r="B77" s="80" t="s">
        <v>115</v>
      </c>
      <c r="C77" s="39">
        <v>472.3</v>
      </c>
      <c r="D77" s="81">
        <f>+D78+D79</f>
        <v>61</v>
      </c>
      <c r="E77" s="81">
        <f>E78+E79+E80</f>
        <v>849.02</v>
      </c>
      <c r="F77" s="39">
        <f t="shared" si="0"/>
        <v>1391.8360655737704</v>
      </c>
      <c r="G77" s="39">
        <f t="shared" si="1"/>
        <v>788.02</v>
      </c>
      <c r="H77" s="44">
        <f t="shared" si="2"/>
        <v>179.76286258733856</v>
      </c>
      <c r="I77" s="27">
        <f t="shared" si="3"/>
        <v>376.71999999999997</v>
      </c>
      <c r="J77" s="82" t="e">
        <f>#REF!+J78+J79</f>
        <v>#REF!</v>
      </c>
      <c r="K77" s="82" t="e">
        <f>#REF!+K78+K79</f>
        <v>#REF!</v>
      </c>
      <c r="L77" s="82" t="e">
        <f>#REF!+L78+L79</f>
        <v>#REF!</v>
      </c>
      <c r="M77" s="82" t="e">
        <f>#REF!+M78+M79</f>
        <v>#REF!</v>
      </c>
      <c r="N77" s="82" t="e">
        <f>#REF!+N78+N79</f>
        <v>#REF!</v>
      </c>
      <c r="O77" s="82" t="e">
        <f>#REF!+O78+O79</f>
        <v>#REF!</v>
      </c>
      <c r="P77" s="82" t="e">
        <f>#REF!+P78+P79</f>
        <v>#REF!</v>
      </c>
      <c r="Q77" s="82" t="e">
        <f>#REF!+Q78+Q79</f>
        <v>#REF!</v>
      </c>
      <c r="R77" s="82" t="e">
        <f>#REF!+R78+R79</f>
        <v>#REF!</v>
      </c>
      <c r="S77" s="82" t="e">
        <f>#REF!+S78+S79</f>
        <v>#REF!</v>
      </c>
      <c r="T77" s="82" t="e">
        <f>#REF!+T78+T79</f>
        <v>#REF!</v>
      </c>
      <c r="U77" s="82" t="e">
        <f>#REF!+U78+U79</f>
        <v>#REF!</v>
      </c>
      <c r="V77" s="82" t="e">
        <f>#REF!+V78+V79</f>
        <v>#REF!</v>
      </c>
      <c r="W77" s="82" t="e">
        <f>#REF!+W78+W79</f>
        <v>#REF!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</row>
    <row r="78" spans="1:37" s="41" customFormat="1" ht="114.75" customHeight="1">
      <c r="A78" s="42" t="s">
        <v>116</v>
      </c>
      <c r="B78" s="79" t="s">
        <v>117</v>
      </c>
      <c r="C78" s="39">
        <v>6.9</v>
      </c>
      <c r="D78" s="27">
        <v>0</v>
      </c>
      <c r="E78" s="27">
        <v>0.475</v>
      </c>
      <c r="F78" s="27">
        <v>0</v>
      </c>
      <c r="G78" s="27">
        <f t="shared" si="1"/>
        <v>0.475</v>
      </c>
      <c r="H78" s="44">
        <f t="shared" si="2"/>
        <v>6.884057971014491</v>
      </c>
      <c r="I78" s="27">
        <f t="shared" si="3"/>
        <v>-6.425000000000001</v>
      </c>
      <c r="J78" s="63"/>
      <c r="K78" s="46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</row>
    <row r="79" spans="1:37" s="41" customFormat="1" ht="31.5">
      <c r="A79" s="42" t="s">
        <v>118</v>
      </c>
      <c r="B79" s="79" t="s">
        <v>119</v>
      </c>
      <c r="C79" s="39">
        <v>465.4</v>
      </c>
      <c r="D79" s="27">
        <v>61</v>
      </c>
      <c r="E79" s="27">
        <v>789.545</v>
      </c>
      <c r="F79" s="27">
        <f aca="true" t="shared" si="7" ref="F79:F107">E79/D79*100</f>
        <v>1294.3360655737704</v>
      </c>
      <c r="G79" s="27">
        <f aca="true" t="shared" si="8" ref="G79:G107">E79-D79</f>
        <v>728.545</v>
      </c>
      <c r="H79" s="44">
        <f t="shared" si="2"/>
        <v>169.6486892995273</v>
      </c>
      <c r="I79" s="27">
        <f t="shared" si="3"/>
        <v>324.145</v>
      </c>
      <c r="J79" s="83"/>
      <c r="K79" s="84"/>
      <c r="L79" s="83"/>
      <c r="M79" s="8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</row>
    <row r="80" spans="1:37" s="41" customFormat="1" ht="78.75">
      <c r="A80" s="42" t="s">
        <v>120</v>
      </c>
      <c r="B80" s="79" t="s">
        <v>121</v>
      </c>
      <c r="C80" s="39">
        <v>0</v>
      </c>
      <c r="D80" s="27">
        <v>0</v>
      </c>
      <c r="E80" s="27">
        <v>59</v>
      </c>
      <c r="F80" s="27">
        <v>0</v>
      </c>
      <c r="G80" s="27">
        <f t="shared" si="8"/>
        <v>59</v>
      </c>
      <c r="H80" s="44">
        <v>0</v>
      </c>
      <c r="I80" s="27">
        <f t="shared" si="3"/>
        <v>59</v>
      </c>
      <c r="J80" s="83"/>
      <c r="K80" s="84"/>
      <c r="L80" s="83"/>
      <c r="M80" s="8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</row>
    <row r="81" spans="1:37" s="41" customFormat="1" ht="45" customHeight="1">
      <c r="A81" s="37">
        <v>22000000</v>
      </c>
      <c r="B81" s="77" t="s">
        <v>122</v>
      </c>
      <c r="C81" s="39">
        <v>35188.8</v>
      </c>
      <c r="D81" s="78">
        <f>D82+D93+D95</f>
        <v>4965.5</v>
      </c>
      <c r="E81" s="78">
        <f>E82+E93+E95</f>
        <v>3305.4686600000005</v>
      </c>
      <c r="F81" s="39">
        <f t="shared" si="7"/>
        <v>66.56869721075421</v>
      </c>
      <c r="G81" s="39">
        <f t="shared" si="8"/>
        <v>-1660.0313399999995</v>
      </c>
      <c r="H81" s="44">
        <f t="shared" si="2"/>
        <v>9.393524814713773</v>
      </c>
      <c r="I81" s="27">
        <f t="shared" si="3"/>
        <v>-31883.331340000004</v>
      </c>
      <c r="J81" s="83"/>
      <c r="K81" s="85"/>
      <c r="L81" s="83"/>
      <c r="M81" s="8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</row>
    <row r="82" spans="1:37" s="47" customFormat="1" ht="30" customHeight="1">
      <c r="A82" s="51" t="s">
        <v>123</v>
      </c>
      <c r="B82" s="86" t="s">
        <v>124</v>
      </c>
      <c r="C82" s="39">
        <v>30803.7</v>
      </c>
      <c r="D82" s="81">
        <f>D83+D86+D87+D88+D89+D90+D91+D92</f>
        <v>4301.5</v>
      </c>
      <c r="E82" s="81">
        <f>E83+E86+E87+E88+E89+E90+E91+E92+E84+E85</f>
        <v>2866.0457300000003</v>
      </c>
      <c r="F82" s="39">
        <f t="shared" si="7"/>
        <v>66.6289836103685</v>
      </c>
      <c r="G82" s="39">
        <f t="shared" si="8"/>
        <v>-1435.4542699999997</v>
      </c>
      <c r="H82" s="44">
        <f t="shared" si="2"/>
        <v>9.30422556381214</v>
      </c>
      <c r="I82" s="27">
        <f t="shared" si="3"/>
        <v>-27937.65427</v>
      </c>
      <c r="J82" s="55"/>
      <c r="K82" s="45" t="e">
        <f>#REF!-J82</f>
        <v>#REF!</v>
      </c>
      <c r="L82" s="55">
        <v>3963800</v>
      </c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</row>
    <row r="83" spans="1:37" s="24" customFormat="1" ht="46.5" customHeight="1">
      <c r="A83" s="42" t="s">
        <v>125</v>
      </c>
      <c r="B83" s="79" t="s">
        <v>126</v>
      </c>
      <c r="C83" s="39">
        <v>773.4</v>
      </c>
      <c r="D83" s="27">
        <v>40.6</v>
      </c>
      <c r="E83" s="27">
        <v>164.1682</v>
      </c>
      <c r="F83" s="27">
        <f t="shared" si="7"/>
        <v>404.35517241379307</v>
      </c>
      <c r="G83" s="27">
        <f t="shared" si="8"/>
        <v>123.56820000000002</v>
      </c>
      <c r="H83" s="44">
        <f t="shared" si="2"/>
        <v>21.226816653736748</v>
      </c>
      <c r="I83" s="27">
        <f t="shared" si="3"/>
        <v>-609.2318</v>
      </c>
      <c r="J83" s="59">
        <v>248112</v>
      </c>
      <c r="K83" s="46" t="e">
        <f>#REF!-J83</f>
        <v>#REF!</v>
      </c>
      <c r="L83" s="59" t="e">
        <f>'[1]#ССЫЛКА'!P46*'[1]#ССЫЛКА'!$R$44/100</f>
        <v>#REF!</v>
      </c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</row>
    <row r="84" spans="1:37" s="24" customFormat="1" ht="47.25">
      <c r="A84" s="42" t="s">
        <v>127</v>
      </c>
      <c r="B84" s="79" t="s">
        <v>128</v>
      </c>
      <c r="C84" s="39">
        <v>0</v>
      </c>
      <c r="D84" s="27">
        <v>0</v>
      </c>
      <c r="E84" s="27">
        <v>0</v>
      </c>
      <c r="F84" s="27">
        <v>0</v>
      </c>
      <c r="G84" s="27">
        <f t="shared" si="8"/>
        <v>0</v>
      </c>
      <c r="H84" s="44">
        <v>0</v>
      </c>
      <c r="I84" s="27">
        <f t="shared" si="3"/>
        <v>0</v>
      </c>
      <c r="J84" s="59"/>
      <c r="K84" s="46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</row>
    <row r="85" spans="1:37" s="24" customFormat="1" ht="47.25">
      <c r="A85" s="42" t="s">
        <v>129</v>
      </c>
      <c r="B85" s="79" t="s">
        <v>130</v>
      </c>
      <c r="C85" s="39">
        <v>0</v>
      </c>
      <c r="D85" s="27">
        <v>0</v>
      </c>
      <c r="E85" s="27">
        <v>3.12</v>
      </c>
      <c r="F85" s="27">
        <v>0</v>
      </c>
      <c r="G85" s="27">
        <f t="shared" si="8"/>
        <v>3.12</v>
      </c>
      <c r="H85" s="44">
        <v>0</v>
      </c>
      <c r="I85" s="27">
        <v>0</v>
      </c>
      <c r="J85" s="59"/>
      <c r="K85" s="46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</row>
    <row r="86" spans="1:37" s="24" customFormat="1" ht="66.75" customHeight="1">
      <c r="A86" s="42" t="s">
        <v>131</v>
      </c>
      <c r="B86" s="43" t="s">
        <v>132</v>
      </c>
      <c r="C86" s="39">
        <v>14.1</v>
      </c>
      <c r="D86" s="27">
        <v>0.5</v>
      </c>
      <c r="E86" s="27">
        <v>2.575</v>
      </c>
      <c r="F86" s="27">
        <v>0</v>
      </c>
      <c r="G86" s="27">
        <f t="shared" si="8"/>
        <v>2.075</v>
      </c>
      <c r="H86" s="44">
        <f t="shared" si="2"/>
        <v>18.26241134751773</v>
      </c>
      <c r="I86" s="27">
        <f t="shared" si="3"/>
        <v>-11.524999999999999</v>
      </c>
      <c r="J86" s="59">
        <v>190382</v>
      </c>
      <c r="K86" s="46" t="e">
        <f>#REF!-J86</f>
        <v>#REF!</v>
      </c>
      <c r="L86" s="59" t="e">
        <f>#REF!*#REF!/100</f>
        <v>#REF!</v>
      </c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</row>
    <row r="87" spans="1:37" s="24" customFormat="1" ht="47.25">
      <c r="A87" s="42" t="s">
        <v>133</v>
      </c>
      <c r="B87" s="43" t="s">
        <v>134</v>
      </c>
      <c r="C87" s="39">
        <v>3386.9</v>
      </c>
      <c r="D87" s="27">
        <v>500</v>
      </c>
      <c r="E87" s="27">
        <v>0</v>
      </c>
      <c r="F87" s="27">
        <v>0</v>
      </c>
      <c r="G87" s="27">
        <f t="shared" si="8"/>
        <v>-500</v>
      </c>
      <c r="H87" s="44">
        <f t="shared" si="2"/>
        <v>0</v>
      </c>
      <c r="I87" s="27">
        <f t="shared" si="3"/>
        <v>-3386.9</v>
      </c>
      <c r="J87" s="59">
        <v>2011792</v>
      </c>
      <c r="K87" s="46" t="e">
        <f>#REF!-J87</f>
        <v>#REF!</v>
      </c>
      <c r="L87" s="59" t="e">
        <f>#REF!*#REF!/100</f>
        <v>#REF!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</row>
    <row r="88" spans="1:37" s="24" customFormat="1" ht="54" customHeight="1">
      <c r="A88" s="42" t="s">
        <v>135</v>
      </c>
      <c r="B88" s="43" t="s">
        <v>136</v>
      </c>
      <c r="C88" s="39">
        <v>11082.4</v>
      </c>
      <c r="D88" s="27">
        <v>1730</v>
      </c>
      <c r="E88" s="27">
        <v>1217.4306</v>
      </c>
      <c r="F88" s="27">
        <f t="shared" si="7"/>
        <v>70.37171098265895</v>
      </c>
      <c r="G88" s="27">
        <f t="shared" si="8"/>
        <v>-512.5694000000001</v>
      </c>
      <c r="H88" s="44">
        <f t="shared" si="2"/>
        <v>10.985261315238576</v>
      </c>
      <c r="I88" s="27">
        <f t="shared" si="3"/>
        <v>-9864.9694</v>
      </c>
      <c r="J88" s="59">
        <v>7694400</v>
      </c>
      <c r="K88" s="46" t="e">
        <f>#REF!-J88</f>
        <v>#REF!</v>
      </c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</row>
    <row r="89" spans="1:37" s="24" customFormat="1" ht="47.25">
      <c r="A89" s="42" t="s">
        <v>137</v>
      </c>
      <c r="B89" s="71" t="s">
        <v>138</v>
      </c>
      <c r="C89" s="39">
        <v>1385.2</v>
      </c>
      <c r="D89" s="27">
        <v>67</v>
      </c>
      <c r="E89" s="27">
        <v>351.53254</v>
      </c>
      <c r="F89" s="27">
        <f t="shared" si="7"/>
        <v>524.6754328358209</v>
      </c>
      <c r="G89" s="27">
        <f t="shared" si="8"/>
        <v>284.53254</v>
      </c>
      <c r="H89" s="44">
        <f t="shared" si="2"/>
        <v>25.37774617383771</v>
      </c>
      <c r="I89" s="27">
        <f t="shared" si="3"/>
        <v>-1033.6674600000001</v>
      </c>
      <c r="J89" s="59"/>
      <c r="K89" s="46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</row>
    <row r="90" spans="1:37" s="24" customFormat="1" ht="31.5">
      <c r="A90" s="42" t="s">
        <v>139</v>
      </c>
      <c r="B90" s="71" t="s">
        <v>124</v>
      </c>
      <c r="C90" s="39">
        <v>12929.5</v>
      </c>
      <c r="D90" s="27">
        <v>1745</v>
      </c>
      <c r="E90" s="27">
        <v>1065.89605</v>
      </c>
      <c r="F90" s="27">
        <f t="shared" si="7"/>
        <v>61.08286819484241</v>
      </c>
      <c r="G90" s="27">
        <f t="shared" si="8"/>
        <v>-679.1039499999999</v>
      </c>
      <c r="H90" s="44">
        <f t="shared" si="2"/>
        <v>8.243907730384006</v>
      </c>
      <c r="I90" s="27">
        <f t="shared" si="3"/>
        <v>-11863.60395</v>
      </c>
      <c r="J90" s="59"/>
      <c r="K90" s="46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</row>
    <row r="91" spans="1:37" s="24" customFormat="1" ht="51" customHeight="1">
      <c r="A91" s="42" t="s">
        <v>140</v>
      </c>
      <c r="B91" s="71" t="s">
        <v>141</v>
      </c>
      <c r="C91" s="39">
        <v>1086.1</v>
      </c>
      <c r="D91" s="27">
        <v>213</v>
      </c>
      <c r="E91" s="27">
        <v>54.96734</v>
      </c>
      <c r="F91" s="27">
        <f t="shared" si="7"/>
        <v>25.80626291079812</v>
      </c>
      <c r="G91" s="27">
        <f t="shared" si="8"/>
        <v>-158.03266</v>
      </c>
      <c r="H91" s="44">
        <f t="shared" si="2"/>
        <v>5.060983334867877</v>
      </c>
      <c r="I91" s="27">
        <f t="shared" si="3"/>
        <v>-1031.13266</v>
      </c>
      <c r="J91" s="59"/>
      <c r="K91" s="46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</row>
    <row r="92" spans="1:37" s="24" customFormat="1" ht="65.25" customHeight="1">
      <c r="A92" s="42" t="s">
        <v>142</v>
      </c>
      <c r="B92" s="71" t="s">
        <v>143</v>
      </c>
      <c r="C92" s="39">
        <v>146.1</v>
      </c>
      <c r="D92" s="27">
        <v>5.4</v>
      </c>
      <c r="E92" s="27">
        <v>6.356</v>
      </c>
      <c r="F92" s="27">
        <f t="shared" si="7"/>
        <v>117.7037037037037</v>
      </c>
      <c r="G92" s="27">
        <f t="shared" si="8"/>
        <v>0.9559999999999995</v>
      </c>
      <c r="H92" s="44">
        <f t="shared" si="2"/>
        <v>4.350444900752909</v>
      </c>
      <c r="I92" s="27">
        <f t="shared" si="3"/>
        <v>-139.744</v>
      </c>
      <c r="J92" s="59"/>
      <c r="K92" s="46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</row>
    <row r="93" spans="1:37" s="47" customFormat="1" ht="64.5" customHeight="1">
      <c r="A93" s="51">
        <v>22080000</v>
      </c>
      <c r="B93" s="87" t="s">
        <v>144</v>
      </c>
      <c r="C93" s="39">
        <v>1879.2</v>
      </c>
      <c r="D93" s="53">
        <f>D94</f>
        <v>379</v>
      </c>
      <c r="E93" s="53">
        <f>E94</f>
        <v>135.34215</v>
      </c>
      <c r="F93" s="39">
        <f t="shared" si="7"/>
        <v>35.71032981530343</v>
      </c>
      <c r="G93" s="39">
        <f t="shared" si="8"/>
        <v>-243.65785</v>
      </c>
      <c r="H93" s="44">
        <f t="shared" si="2"/>
        <v>7.202115261813538</v>
      </c>
      <c r="I93" s="27">
        <f t="shared" si="3"/>
        <v>-1743.85785</v>
      </c>
      <c r="J93" s="55"/>
      <c r="K93" s="45" t="e">
        <f>#REF!-J93</f>
        <v>#REF!</v>
      </c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</row>
    <row r="94" spans="1:37" s="24" customFormat="1" ht="63">
      <c r="A94" s="42">
        <v>22080400</v>
      </c>
      <c r="B94" s="88" t="s">
        <v>145</v>
      </c>
      <c r="C94" s="39">
        <v>1879.2</v>
      </c>
      <c r="D94" s="27">
        <v>379</v>
      </c>
      <c r="E94" s="27">
        <f>28.96212+106.38003</f>
        <v>135.34215</v>
      </c>
      <c r="F94" s="27">
        <f t="shared" si="7"/>
        <v>35.71032981530343</v>
      </c>
      <c r="G94" s="27">
        <f t="shared" si="8"/>
        <v>-243.65785</v>
      </c>
      <c r="H94" s="44">
        <f t="shared" si="2"/>
        <v>7.202115261813538</v>
      </c>
      <c r="I94" s="27">
        <f t="shared" si="3"/>
        <v>-1743.85785</v>
      </c>
      <c r="J94" s="59">
        <v>13543200</v>
      </c>
      <c r="K94" s="46" t="e">
        <f>#REF!-J94</f>
        <v>#REF!</v>
      </c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</row>
    <row r="95" spans="1:37" s="69" customFormat="1" ht="15.75">
      <c r="A95" s="51">
        <v>22090000</v>
      </c>
      <c r="B95" s="52" t="s">
        <v>146</v>
      </c>
      <c r="C95" s="39">
        <v>2505.9</v>
      </c>
      <c r="D95" s="53">
        <f>D96+D99+D97+D98</f>
        <v>285</v>
      </c>
      <c r="E95" s="53">
        <f>E96+E99+E97+E98</f>
        <v>304.08078000000006</v>
      </c>
      <c r="F95" s="39">
        <f t="shared" si="7"/>
        <v>106.6950105263158</v>
      </c>
      <c r="G95" s="39">
        <f t="shared" si="8"/>
        <v>19.08078000000006</v>
      </c>
      <c r="H95" s="44">
        <f t="shared" si="2"/>
        <v>12.134593559200288</v>
      </c>
      <c r="I95" s="27">
        <f t="shared" si="3"/>
        <v>-2201.81922</v>
      </c>
      <c r="J95" s="55"/>
      <c r="K95" s="45" t="e">
        <f>#REF!-J95</f>
        <v>#REF!</v>
      </c>
      <c r="L95" s="55">
        <v>3845500</v>
      </c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</row>
    <row r="96" spans="1:37" s="24" customFormat="1" ht="78.75">
      <c r="A96" s="42">
        <v>22090100</v>
      </c>
      <c r="B96" s="43" t="s">
        <v>147</v>
      </c>
      <c r="C96" s="39">
        <v>420</v>
      </c>
      <c r="D96" s="27">
        <v>36</v>
      </c>
      <c r="E96" s="27">
        <v>292.82393</v>
      </c>
      <c r="F96" s="27">
        <f t="shared" si="7"/>
        <v>813.3998055555556</v>
      </c>
      <c r="G96" s="27">
        <f t="shared" si="8"/>
        <v>256.82393</v>
      </c>
      <c r="H96" s="44">
        <f aca="true" t="shared" si="9" ref="H96:H107">E96/C96*100</f>
        <v>69.71998333333333</v>
      </c>
      <c r="I96" s="27">
        <f aca="true" t="shared" si="10" ref="I96:I107">E96-C96</f>
        <v>-127.17606999999998</v>
      </c>
      <c r="J96" s="59">
        <v>3749362</v>
      </c>
      <c r="K96" s="46" t="e">
        <f>#REF!-J96</f>
        <v>#REF!</v>
      </c>
      <c r="L96" s="59" t="e">
        <f>#REF!*#REF!/100-1</f>
        <v>#REF!</v>
      </c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</row>
    <row r="97" spans="1:37" s="24" customFormat="1" ht="31.5">
      <c r="A97" s="42" t="s">
        <v>148</v>
      </c>
      <c r="B97" s="43" t="s">
        <v>149</v>
      </c>
      <c r="C97" s="39">
        <v>325</v>
      </c>
      <c r="D97" s="27">
        <v>9</v>
      </c>
      <c r="E97" s="27">
        <v>0.1632</v>
      </c>
      <c r="F97" s="27">
        <f t="shared" si="7"/>
        <v>1.8133333333333335</v>
      </c>
      <c r="G97" s="27">
        <f t="shared" si="8"/>
        <v>-8.8368</v>
      </c>
      <c r="H97" s="44">
        <f t="shared" si="9"/>
        <v>0.05021538461538462</v>
      </c>
      <c r="I97" s="27">
        <f t="shared" si="10"/>
        <v>-324.8368</v>
      </c>
      <c r="J97" s="59"/>
      <c r="K97" s="46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</row>
    <row r="98" spans="1:37" s="24" customFormat="1" ht="47.25">
      <c r="A98" s="42" t="s">
        <v>150</v>
      </c>
      <c r="B98" s="43" t="s">
        <v>151</v>
      </c>
      <c r="C98" s="39">
        <v>0</v>
      </c>
      <c r="D98" s="27">
        <v>0</v>
      </c>
      <c r="E98" s="27">
        <v>0</v>
      </c>
      <c r="F98" s="27">
        <v>0</v>
      </c>
      <c r="G98" s="27">
        <f t="shared" si="8"/>
        <v>0</v>
      </c>
      <c r="H98" s="44">
        <v>0</v>
      </c>
      <c r="I98" s="27">
        <f t="shared" si="10"/>
        <v>0</v>
      </c>
      <c r="J98" s="59"/>
      <c r="K98" s="46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</row>
    <row r="99" spans="1:37" s="24" customFormat="1" ht="63">
      <c r="A99" s="89" t="s">
        <v>152</v>
      </c>
      <c r="B99" s="79" t="s">
        <v>153</v>
      </c>
      <c r="C99" s="39">
        <v>1760.9</v>
      </c>
      <c r="D99" s="27">
        <v>240</v>
      </c>
      <c r="E99" s="27">
        <v>11.09365</v>
      </c>
      <c r="F99" s="27">
        <f t="shared" si="7"/>
        <v>4.622354166666667</v>
      </c>
      <c r="G99" s="27">
        <f t="shared" si="8"/>
        <v>-228.90635</v>
      </c>
      <c r="H99" s="44">
        <f t="shared" si="9"/>
        <v>0.6299988642171617</v>
      </c>
      <c r="I99" s="27">
        <f t="shared" si="10"/>
        <v>-1749.80635</v>
      </c>
      <c r="J99" s="59">
        <v>96138</v>
      </c>
      <c r="K99" s="46" t="e">
        <f>#REF!-J99</f>
        <v>#REF!</v>
      </c>
      <c r="L99" s="59" t="e">
        <f>#REF!*#REF!/100</f>
        <v>#REF!</v>
      </c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</row>
    <row r="100" spans="1:37" s="17" customFormat="1" ht="30" customHeight="1">
      <c r="A100" s="37">
        <v>24000000</v>
      </c>
      <c r="B100" s="38" t="s">
        <v>154</v>
      </c>
      <c r="C100" s="39">
        <v>276.6</v>
      </c>
      <c r="D100" s="48">
        <f aca="true" t="shared" si="11" ref="D100:W100">D101+D102</f>
        <v>41</v>
      </c>
      <c r="E100" s="48">
        <f t="shared" si="11"/>
        <v>394.22494</v>
      </c>
      <c r="F100" s="39">
        <f t="shared" si="7"/>
        <v>961.524243902439</v>
      </c>
      <c r="G100" s="39">
        <f t="shared" si="8"/>
        <v>353.22494</v>
      </c>
      <c r="H100" s="44">
        <f t="shared" si="9"/>
        <v>142.52528561099058</v>
      </c>
      <c r="I100" s="27">
        <f t="shared" si="10"/>
        <v>117.62493999999998</v>
      </c>
      <c r="J100" s="49">
        <f t="shared" si="11"/>
        <v>3000</v>
      </c>
      <c r="K100" s="49" t="e">
        <f t="shared" si="11"/>
        <v>#REF!</v>
      </c>
      <c r="L100" s="49">
        <f t="shared" si="11"/>
        <v>0</v>
      </c>
      <c r="M100" s="49">
        <f t="shared" si="11"/>
        <v>0</v>
      </c>
      <c r="N100" s="49">
        <f t="shared" si="11"/>
        <v>0</v>
      </c>
      <c r="O100" s="49">
        <f t="shared" si="11"/>
        <v>0</v>
      </c>
      <c r="P100" s="49">
        <f t="shared" si="11"/>
        <v>0</v>
      </c>
      <c r="Q100" s="49">
        <f t="shared" si="11"/>
        <v>0</v>
      </c>
      <c r="R100" s="49">
        <f t="shared" si="11"/>
        <v>0</v>
      </c>
      <c r="S100" s="49">
        <f t="shared" si="11"/>
        <v>0</v>
      </c>
      <c r="T100" s="49">
        <f t="shared" si="11"/>
        <v>0</v>
      </c>
      <c r="U100" s="49">
        <f t="shared" si="11"/>
        <v>0</v>
      </c>
      <c r="V100" s="49">
        <f t="shared" si="11"/>
        <v>0</v>
      </c>
      <c r="W100" s="49">
        <f t="shared" si="11"/>
        <v>0</v>
      </c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</row>
    <row r="101" spans="1:37" s="47" customFormat="1" ht="75" customHeight="1">
      <c r="A101" s="51">
        <v>24030000</v>
      </c>
      <c r="B101" s="52" t="s">
        <v>155</v>
      </c>
      <c r="C101" s="39">
        <v>12</v>
      </c>
      <c r="D101" s="74">
        <v>1</v>
      </c>
      <c r="E101" s="74">
        <v>0</v>
      </c>
      <c r="F101" s="39">
        <v>0</v>
      </c>
      <c r="G101" s="39">
        <f t="shared" si="8"/>
        <v>-1</v>
      </c>
      <c r="H101" s="44">
        <f t="shared" si="9"/>
        <v>0</v>
      </c>
      <c r="I101" s="27">
        <f t="shared" si="10"/>
        <v>-12</v>
      </c>
      <c r="J101" s="55">
        <v>3000</v>
      </c>
      <c r="K101" s="45" t="e">
        <f>#REF!-J101</f>
        <v>#REF!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</row>
    <row r="102" spans="1:37" s="47" customFormat="1" ht="15.75">
      <c r="A102" s="51">
        <v>24060000</v>
      </c>
      <c r="B102" s="52" t="s">
        <v>115</v>
      </c>
      <c r="C102" s="39">
        <v>264.6</v>
      </c>
      <c r="D102" s="53">
        <f>D103</f>
        <v>40</v>
      </c>
      <c r="E102" s="53">
        <f>E103</f>
        <v>394.22494</v>
      </c>
      <c r="F102" s="39">
        <f t="shared" si="7"/>
        <v>985.56235</v>
      </c>
      <c r="G102" s="39">
        <f t="shared" si="8"/>
        <v>354.22494</v>
      </c>
      <c r="H102" s="44">
        <f t="shared" si="9"/>
        <v>148.98901738473168</v>
      </c>
      <c r="I102" s="27">
        <f t="shared" si="10"/>
        <v>129.62493999999998</v>
      </c>
      <c r="J102" s="55"/>
      <c r="K102" s="45" t="e">
        <f>#REF!-J102</f>
        <v>#REF!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</row>
    <row r="103" spans="1:37" s="24" customFormat="1" ht="15.75">
      <c r="A103" s="42">
        <v>24060300</v>
      </c>
      <c r="B103" s="43" t="s">
        <v>115</v>
      </c>
      <c r="C103" s="39">
        <v>264.6</v>
      </c>
      <c r="D103" s="27">
        <v>40</v>
      </c>
      <c r="E103" s="27">
        <v>394.22494</v>
      </c>
      <c r="F103" s="27">
        <f t="shared" si="7"/>
        <v>985.56235</v>
      </c>
      <c r="G103" s="27">
        <f t="shared" si="8"/>
        <v>354.22494</v>
      </c>
      <c r="H103" s="44">
        <f t="shared" si="9"/>
        <v>148.98901738473168</v>
      </c>
      <c r="I103" s="27">
        <f t="shared" si="10"/>
        <v>129.62493999999998</v>
      </c>
      <c r="J103" s="59">
        <v>16935800</v>
      </c>
      <c r="K103" s="46" t="e">
        <f>#REF!-J103</f>
        <v>#REF!</v>
      </c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</row>
    <row r="104" spans="1:37" s="17" customFormat="1" ht="15.75">
      <c r="A104" s="30" t="s">
        <v>156</v>
      </c>
      <c r="B104" s="31" t="s">
        <v>157</v>
      </c>
      <c r="C104" s="33">
        <v>187.7</v>
      </c>
      <c r="D104" s="33">
        <f>D105</f>
        <v>20</v>
      </c>
      <c r="E104" s="33">
        <f>E105</f>
        <v>0</v>
      </c>
      <c r="F104" s="33">
        <f t="shared" si="7"/>
        <v>0</v>
      </c>
      <c r="G104" s="33">
        <f t="shared" si="8"/>
        <v>-20</v>
      </c>
      <c r="H104" s="75">
        <f t="shared" si="9"/>
        <v>0</v>
      </c>
      <c r="I104" s="76">
        <f t="shared" si="10"/>
        <v>-187.7</v>
      </c>
      <c r="J104" s="63"/>
      <c r="K104" s="36" t="e">
        <f>#REF!-J104</f>
        <v>#REF!</v>
      </c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</row>
    <row r="105" spans="1:37" s="17" customFormat="1" ht="31.5">
      <c r="A105" s="37" t="s">
        <v>158</v>
      </c>
      <c r="B105" s="38" t="s">
        <v>159</v>
      </c>
      <c r="C105" s="39">
        <v>187.7</v>
      </c>
      <c r="D105" s="39">
        <f>D106</f>
        <v>20</v>
      </c>
      <c r="E105" s="39">
        <f>E106</f>
        <v>0</v>
      </c>
      <c r="F105" s="39">
        <f t="shared" si="7"/>
        <v>0</v>
      </c>
      <c r="G105" s="39">
        <f t="shared" si="8"/>
        <v>-20</v>
      </c>
      <c r="H105" s="44">
        <f t="shared" si="9"/>
        <v>0</v>
      </c>
      <c r="I105" s="27">
        <f t="shared" si="10"/>
        <v>-187.7</v>
      </c>
      <c r="J105" s="63"/>
      <c r="K105" s="36" t="e">
        <f>#REF!-J105</f>
        <v>#REF!</v>
      </c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</row>
    <row r="106" spans="1:37" s="24" customFormat="1" ht="100.5" customHeight="1">
      <c r="A106" s="42" t="s">
        <v>160</v>
      </c>
      <c r="B106" s="43" t="s">
        <v>161</v>
      </c>
      <c r="C106" s="39">
        <v>187.7</v>
      </c>
      <c r="D106" s="27">
        <v>20</v>
      </c>
      <c r="E106" s="27">
        <v>0</v>
      </c>
      <c r="F106" s="27">
        <f t="shared" si="7"/>
        <v>0</v>
      </c>
      <c r="G106" s="27">
        <f t="shared" si="8"/>
        <v>-20</v>
      </c>
      <c r="H106" s="44">
        <f t="shared" si="9"/>
        <v>0</v>
      </c>
      <c r="I106" s="27">
        <f t="shared" si="10"/>
        <v>-187.7</v>
      </c>
      <c r="J106" s="59"/>
      <c r="K106" s="46" t="e">
        <f>#REF!-J106</f>
        <v>#REF!</v>
      </c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</row>
    <row r="107" spans="1:37" s="17" customFormat="1" ht="31.5" customHeight="1">
      <c r="A107" s="91">
        <v>900101</v>
      </c>
      <c r="B107" s="92" t="s">
        <v>162</v>
      </c>
      <c r="C107" s="93">
        <v>3152384.4</v>
      </c>
      <c r="D107" s="93">
        <f>D10+D72+D104</f>
        <v>401972.7</v>
      </c>
      <c r="E107" s="93">
        <f>E10+E72+E104</f>
        <v>377581.82113999996</v>
      </c>
      <c r="F107" s="93">
        <f t="shared" si="7"/>
        <v>93.93220513233858</v>
      </c>
      <c r="G107" s="93">
        <f t="shared" si="8"/>
        <v>-24390.878860000055</v>
      </c>
      <c r="H107" s="94">
        <f t="shared" si="9"/>
        <v>11.977657963920896</v>
      </c>
      <c r="I107" s="93">
        <f t="shared" si="10"/>
        <v>-2774802.57886</v>
      </c>
      <c r="J107" s="63"/>
      <c r="K107" s="36" t="e">
        <f>#REF!-J107</f>
        <v>#REF!</v>
      </c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</row>
    <row r="108" spans="1:37" ht="15.75">
      <c r="A108" s="95"/>
      <c r="B108" s="96"/>
      <c r="C108" s="96"/>
      <c r="D108" s="97"/>
      <c r="E108" s="98"/>
      <c r="F108" s="98"/>
      <c r="G108" s="98"/>
      <c r="H108" s="98"/>
      <c r="I108" s="98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</row>
    <row r="109" spans="1:37" ht="15.75">
      <c r="A109" s="95"/>
      <c r="B109" s="96"/>
      <c r="C109" s="96"/>
      <c r="D109" s="97"/>
      <c r="E109" s="99"/>
      <c r="F109" s="99"/>
      <c r="G109" s="99"/>
      <c r="H109" s="99"/>
      <c r="I109" s="9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</row>
    <row r="110" spans="1:37" ht="15.75">
      <c r="A110" s="95"/>
      <c r="B110" s="96"/>
      <c r="C110" s="96"/>
      <c r="D110" s="97"/>
      <c r="E110" s="99"/>
      <c r="F110" s="99"/>
      <c r="G110" s="99"/>
      <c r="H110" s="99"/>
      <c r="I110" s="9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</row>
    <row r="111" spans="1:37" ht="15.75">
      <c r="A111" s="95"/>
      <c r="B111" s="96"/>
      <c r="C111" s="96"/>
      <c r="D111" s="97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</row>
    <row r="112" spans="1:37" ht="15.75">
      <c r="A112" s="95"/>
      <c r="B112" s="96"/>
      <c r="C112" s="96"/>
      <c r="D112" s="98"/>
      <c r="E112" s="98"/>
      <c r="F112" s="98"/>
      <c r="G112" s="98"/>
      <c r="H112" s="98"/>
      <c r="I112" s="98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</row>
    <row r="113" spans="1:37" ht="15.75">
      <c r="A113" s="95"/>
      <c r="B113" s="96"/>
      <c r="C113" s="96"/>
      <c r="D113" s="97"/>
      <c r="E113" s="99"/>
      <c r="F113" s="99"/>
      <c r="G113" s="99"/>
      <c r="H113" s="99"/>
      <c r="I113" s="99"/>
      <c r="J113" s="99">
        <f aca="true" t="shared" si="12" ref="J113:Q113">J111+J112</f>
        <v>0</v>
      </c>
      <c r="K113" s="99">
        <f t="shared" si="12"/>
        <v>0</v>
      </c>
      <c r="L113" s="99">
        <f t="shared" si="12"/>
        <v>0</v>
      </c>
      <c r="M113" s="99">
        <f t="shared" si="12"/>
        <v>0</v>
      </c>
      <c r="N113" s="99">
        <f t="shared" si="12"/>
        <v>0</v>
      </c>
      <c r="O113" s="99">
        <f t="shared" si="12"/>
        <v>0</v>
      </c>
      <c r="P113" s="99">
        <f t="shared" si="12"/>
        <v>0</v>
      </c>
      <c r="Q113" s="99">
        <f t="shared" si="12"/>
        <v>0</v>
      </c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</row>
    <row r="114" spans="1:37" ht="15.75">
      <c r="A114" s="95"/>
      <c r="B114" s="96"/>
      <c r="C114" s="96"/>
      <c r="D114" s="97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59"/>
      <c r="AF114" s="59"/>
      <c r="AG114" s="59"/>
      <c r="AH114" s="59"/>
      <c r="AI114" s="59"/>
      <c r="AJ114" s="59"/>
      <c r="AK114" s="59"/>
    </row>
    <row r="115" spans="1:37" ht="15.75">
      <c r="A115" s="95"/>
      <c r="B115" s="96"/>
      <c r="C115" s="96"/>
      <c r="D115" s="97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</row>
    <row r="116" spans="1:37" ht="15.75">
      <c r="A116" s="95"/>
      <c r="B116" s="96"/>
      <c r="C116" s="96"/>
      <c r="D116" s="97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</row>
    <row r="117" spans="1:37" ht="15.75">
      <c r="A117" s="95"/>
      <c r="B117" s="96"/>
      <c r="C117" s="96"/>
      <c r="D117" s="97"/>
      <c r="E117" s="99"/>
      <c r="F117" s="99"/>
      <c r="G117" s="99"/>
      <c r="H117" s="99"/>
      <c r="I117" s="9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</row>
    <row r="118" spans="1:37" ht="15.75">
      <c r="A118" s="95"/>
      <c r="B118" s="96"/>
      <c r="C118" s="96"/>
      <c r="D118" s="97"/>
      <c r="E118" s="99"/>
      <c r="F118" s="99"/>
      <c r="G118" s="99"/>
      <c r="H118" s="99"/>
      <c r="I118" s="9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</row>
    <row r="119" spans="1:37" ht="15.75">
      <c r="A119" s="95"/>
      <c r="B119" s="96"/>
      <c r="C119" s="96"/>
      <c r="D119" s="97"/>
      <c r="E119" s="99"/>
      <c r="F119" s="99"/>
      <c r="G119" s="99"/>
      <c r="H119" s="99"/>
      <c r="I119" s="9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</row>
    <row r="120" spans="1:37" ht="15.75">
      <c r="A120" s="95"/>
      <c r="B120" s="96"/>
      <c r="C120" s="96"/>
      <c r="D120" s="97"/>
      <c r="E120" s="99"/>
      <c r="F120" s="99"/>
      <c r="G120" s="99"/>
      <c r="H120" s="99"/>
      <c r="I120" s="9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</row>
    <row r="121" spans="1:37" ht="15.75">
      <c r="A121" s="95"/>
      <c r="B121" s="96"/>
      <c r="C121" s="96"/>
      <c r="D121" s="97"/>
      <c r="E121" s="99"/>
      <c r="F121" s="99"/>
      <c r="G121" s="99"/>
      <c r="H121" s="99"/>
      <c r="I121" s="9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</row>
    <row r="122" spans="1:37" ht="15.75">
      <c r="A122" s="95"/>
      <c r="B122" s="96"/>
      <c r="C122" s="96"/>
      <c r="D122" s="97"/>
      <c r="E122" s="99"/>
      <c r="F122" s="99"/>
      <c r="G122" s="99"/>
      <c r="H122" s="99"/>
      <c r="I122" s="9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</row>
    <row r="123" spans="1:37" ht="15.75">
      <c r="A123" s="95"/>
      <c r="B123" s="96"/>
      <c r="C123" s="96"/>
      <c r="D123" s="97"/>
      <c r="E123" s="99"/>
      <c r="F123" s="99"/>
      <c r="G123" s="99"/>
      <c r="H123" s="99"/>
      <c r="I123" s="9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</row>
    <row r="124" spans="1:37" ht="15.75">
      <c r="A124" s="95"/>
      <c r="B124" s="96"/>
      <c r="C124" s="96"/>
      <c r="D124" s="97"/>
      <c r="E124" s="99"/>
      <c r="F124" s="99"/>
      <c r="G124" s="99"/>
      <c r="H124" s="99"/>
      <c r="I124" s="9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</row>
    <row r="125" spans="1:37" ht="15.75">
      <c r="A125" s="95"/>
      <c r="B125" s="96"/>
      <c r="C125" s="96"/>
      <c r="D125" s="97"/>
      <c r="E125" s="99"/>
      <c r="F125" s="99"/>
      <c r="G125" s="99"/>
      <c r="H125" s="99"/>
      <c r="I125" s="9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</row>
    <row r="126" spans="1:37" ht="15.75">
      <c r="A126" s="95"/>
      <c r="B126" s="96"/>
      <c r="C126" s="96"/>
      <c r="D126" s="97"/>
      <c r="E126" s="99"/>
      <c r="F126" s="99"/>
      <c r="G126" s="99"/>
      <c r="H126" s="99"/>
      <c r="I126" s="9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</row>
    <row r="127" spans="1:37" ht="15.75">
      <c r="A127" s="95"/>
      <c r="B127" s="96"/>
      <c r="C127" s="96"/>
      <c r="D127" s="97"/>
      <c r="E127" s="99"/>
      <c r="F127" s="99"/>
      <c r="G127" s="99"/>
      <c r="H127" s="99"/>
      <c r="I127" s="9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</row>
    <row r="128" spans="1:37" ht="15.75">
      <c r="A128" s="95"/>
      <c r="B128" s="96"/>
      <c r="C128" s="96"/>
      <c r="D128" s="97"/>
      <c r="E128" s="99"/>
      <c r="F128" s="99"/>
      <c r="G128" s="99"/>
      <c r="H128" s="99"/>
      <c r="I128" s="9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</row>
    <row r="129" spans="1:37" ht="15.75">
      <c r="A129" s="95"/>
      <c r="B129" s="96"/>
      <c r="C129" s="96"/>
      <c r="D129" s="97"/>
      <c r="E129" s="99"/>
      <c r="F129" s="99"/>
      <c r="G129" s="99"/>
      <c r="H129" s="99"/>
      <c r="I129" s="9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</row>
    <row r="130" spans="1:37" ht="15.75">
      <c r="A130" s="95"/>
      <c r="B130" s="96"/>
      <c r="C130" s="96"/>
      <c r="D130" s="97"/>
      <c r="E130" s="99"/>
      <c r="F130" s="99"/>
      <c r="G130" s="99"/>
      <c r="H130" s="99"/>
      <c r="I130" s="9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</row>
    <row r="131" spans="1:37" ht="15.75">
      <c r="A131" s="95"/>
      <c r="B131" s="96"/>
      <c r="C131" s="96"/>
      <c r="D131" s="97"/>
      <c r="E131" s="99"/>
      <c r="F131" s="99"/>
      <c r="G131" s="99"/>
      <c r="H131" s="99"/>
      <c r="I131" s="9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</row>
    <row r="132" spans="1:37" ht="15.75">
      <c r="A132" s="95"/>
      <c r="B132" s="96"/>
      <c r="C132" s="96"/>
      <c r="D132" s="97"/>
      <c r="E132" s="99"/>
      <c r="F132" s="99"/>
      <c r="G132" s="99"/>
      <c r="H132" s="99"/>
      <c r="I132" s="9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</row>
    <row r="133" spans="1:37" ht="15.75">
      <c r="A133" s="95"/>
      <c r="B133" s="96"/>
      <c r="C133" s="96"/>
      <c r="D133" s="97"/>
      <c r="E133" s="99"/>
      <c r="F133" s="99"/>
      <c r="G133" s="99"/>
      <c r="H133" s="99"/>
      <c r="I133" s="9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</row>
    <row r="134" spans="1:37" ht="15.75">
      <c r="A134" s="95"/>
      <c r="B134" s="96"/>
      <c r="C134" s="96"/>
      <c r="D134" s="97"/>
      <c r="E134" s="99"/>
      <c r="F134" s="99"/>
      <c r="G134" s="99"/>
      <c r="H134" s="99"/>
      <c r="I134" s="9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</row>
    <row r="135" spans="1:37" ht="15.75">
      <c r="A135" s="95"/>
      <c r="B135" s="96"/>
      <c r="C135" s="96"/>
      <c r="D135" s="97"/>
      <c r="E135" s="99"/>
      <c r="F135" s="99"/>
      <c r="G135" s="99"/>
      <c r="H135" s="99"/>
      <c r="I135" s="9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</row>
    <row r="136" spans="1:37" ht="15.75">
      <c r="A136" s="95"/>
      <c r="B136" s="96"/>
      <c r="C136" s="96"/>
      <c r="D136" s="97"/>
      <c r="E136" s="99"/>
      <c r="F136" s="99"/>
      <c r="G136" s="99"/>
      <c r="H136" s="99"/>
      <c r="I136" s="9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</row>
    <row r="137" spans="1:37" ht="15.75">
      <c r="A137" s="95"/>
      <c r="B137" s="96"/>
      <c r="C137" s="96"/>
      <c r="D137" s="97"/>
      <c r="E137" s="99"/>
      <c r="F137" s="99"/>
      <c r="G137" s="99"/>
      <c r="H137" s="99"/>
      <c r="I137" s="9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</row>
    <row r="138" spans="1:37" ht="15.75">
      <c r="A138" s="95"/>
      <c r="B138" s="96"/>
      <c r="C138" s="96"/>
      <c r="D138" s="97"/>
      <c r="E138" s="99"/>
      <c r="F138" s="99"/>
      <c r="G138" s="99"/>
      <c r="H138" s="99"/>
      <c r="I138" s="9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</row>
    <row r="139" spans="1:37" ht="15.75">
      <c r="A139" s="95"/>
      <c r="B139" s="96"/>
      <c r="C139" s="96"/>
      <c r="D139" s="97"/>
      <c r="E139" s="99"/>
      <c r="F139" s="99"/>
      <c r="G139" s="99"/>
      <c r="H139" s="99"/>
      <c r="I139" s="9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</row>
    <row r="140" spans="1:37" ht="15.75">
      <c r="A140" s="95"/>
      <c r="B140" s="96"/>
      <c r="C140" s="96"/>
      <c r="D140" s="97"/>
      <c r="E140" s="99"/>
      <c r="F140" s="99"/>
      <c r="G140" s="99"/>
      <c r="H140" s="99"/>
      <c r="I140" s="9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</row>
    <row r="141" spans="1:37" ht="15.75">
      <c r="A141" s="95"/>
      <c r="B141" s="96"/>
      <c r="C141" s="96"/>
      <c r="D141" s="97"/>
      <c r="E141" s="99"/>
      <c r="F141" s="99"/>
      <c r="G141" s="99"/>
      <c r="H141" s="99"/>
      <c r="I141" s="9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</row>
    <row r="142" spans="1:37" ht="15.75">
      <c r="A142" s="95"/>
      <c r="B142" s="96"/>
      <c r="C142" s="96"/>
      <c r="D142" s="97"/>
      <c r="E142" s="99"/>
      <c r="F142" s="99"/>
      <c r="G142" s="99"/>
      <c r="H142" s="99"/>
      <c r="I142" s="9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</row>
    <row r="143" spans="1:37" ht="15.75">
      <c r="A143" s="95"/>
      <c r="B143" s="96"/>
      <c r="C143" s="96"/>
      <c r="D143" s="97"/>
      <c r="E143" s="99"/>
      <c r="F143" s="99"/>
      <c r="G143" s="99"/>
      <c r="H143" s="99"/>
      <c r="I143" s="9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</row>
    <row r="144" spans="1:37" ht="15.75">
      <c r="A144" s="95"/>
      <c r="B144" s="96"/>
      <c r="C144" s="96"/>
      <c r="D144" s="97"/>
      <c r="E144" s="99"/>
      <c r="F144" s="99"/>
      <c r="G144" s="99"/>
      <c r="H144" s="99"/>
      <c r="I144" s="9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</row>
    <row r="145" spans="1:37" ht="15.75">
      <c r="A145" s="95"/>
      <c r="B145" s="96"/>
      <c r="C145" s="96"/>
      <c r="D145" s="97"/>
      <c r="E145" s="99"/>
      <c r="F145" s="99"/>
      <c r="G145" s="99"/>
      <c r="H145" s="99"/>
      <c r="I145" s="9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</row>
    <row r="146" spans="1:37" ht="15.75">
      <c r="A146" s="95"/>
      <c r="B146" s="96"/>
      <c r="C146" s="96"/>
      <c r="D146" s="97"/>
      <c r="E146" s="99"/>
      <c r="F146" s="99"/>
      <c r="G146" s="99"/>
      <c r="H146" s="99"/>
      <c r="I146" s="9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</row>
    <row r="147" spans="1:37" ht="15.75">
      <c r="A147" s="95"/>
      <c r="B147" s="96"/>
      <c r="C147" s="96"/>
      <c r="D147" s="97"/>
      <c r="E147" s="99"/>
      <c r="F147" s="99"/>
      <c r="G147" s="99"/>
      <c r="H147" s="99"/>
      <c r="I147" s="9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</row>
    <row r="148" spans="1:37" ht="15.75">
      <c r="A148" s="95"/>
      <c r="B148" s="96"/>
      <c r="C148" s="96"/>
      <c r="D148" s="97"/>
      <c r="E148" s="99"/>
      <c r="F148" s="99"/>
      <c r="G148" s="99"/>
      <c r="H148" s="99"/>
      <c r="I148" s="9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</row>
    <row r="149" spans="1:37" ht="15.75">
      <c r="A149" s="95"/>
      <c r="B149" s="96"/>
      <c r="C149" s="96"/>
      <c r="D149" s="97"/>
      <c r="E149" s="99"/>
      <c r="F149" s="99"/>
      <c r="G149" s="99"/>
      <c r="H149" s="99"/>
      <c r="I149" s="9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</row>
    <row r="150" spans="1:37" ht="15.75">
      <c r="A150" s="95"/>
      <c r="B150" s="96"/>
      <c r="C150" s="96"/>
      <c r="D150" s="97"/>
      <c r="E150" s="99"/>
      <c r="F150" s="99"/>
      <c r="G150" s="99"/>
      <c r="H150" s="99"/>
      <c r="I150" s="9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</row>
    <row r="151" spans="1:37" ht="15.75">
      <c r="A151" s="95"/>
      <c r="B151" s="96"/>
      <c r="C151" s="96"/>
      <c r="D151" s="97"/>
      <c r="E151" s="99"/>
      <c r="F151" s="99"/>
      <c r="G151" s="99"/>
      <c r="H151" s="99"/>
      <c r="I151" s="9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</row>
    <row r="152" spans="1:37" ht="15.75">
      <c r="A152" s="95"/>
      <c r="B152" s="96"/>
      <c r="C152" s="96"/>
      <c r="D152" s="97"/>
      <c r="E152" s="99"/>
      <c r="F152" s="99"/>
      <c r="G152" s="99"/>
      <c r="H152" s="99"/>
      <c r="I152" s="9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</row>
    <row r="153" spans="1:37" ht="15.75">
      <c r="A153" s="95"/>
      <c r="B153" s="96"/>
      <c r="C153" s="96"/>
      <c r="D153" s="97"/>
      <c r="E153" s="99"/>
      <c r="F153" s="99"/>
      <c r="G153" s="99"/>
      <c r="H153" s="99"/>
      <c r="I153" s="9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</row>
    <row r="154" spans="1:37" ht="15.75">
      <c r="A154" s="95"/>
      <c r="B154" s="96"/>
      <c r="C154" s="96"/>
      <c r="D154" s="97"/>
      <c r="E154" s="99"/>
      <c r="F154" s="99"/>
      <c r="G154" s="99"/>
      <c r="H154" s="99"/>
      <c r="I154" s="9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</row>
    <row r="155" spans="1:37" ht="15.75">
      <c r="A155" s="95"/>
      <c r="B155" s="96"/>
      <c r="C155" s="96"/>
      <c r="D155" s="97"/>
      <c r="E155" s="99"/>
      <c r="F155" s="99"/>
      <c r="G155" s="99"/>
      <c r="H155" s="99"/>
      <c r="I155" s="9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</row>
    <row r="156" spans="1:37" ht="15.75">
      <c r="A156" s="95"/>
      <c r="B156" s="96"/>
      <c r="C156" s="96"/>
      <c r="D156" s="97"/>
      <c r="E156" s="99"/>
      <c r="F156" s="99"/>
      <c r="G156" s="99"/>
      <c r="H156" s="99"/>
      <c r="I156" s="9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</row>
    <row r="157" spans="1:37" ht="15.75">
      <c r="A157" s="95"/>
      <c r="B157" s="96"/>
      <c r="C157" s="96"/>
      <c r="D157" s="97"/>
      <c r="E157" s="99"/>
      <c r="F157" s="99"/>
      <c r="G157" s="99"/>
      <c r="H157" s="99"/>
      <c r="I157" s="9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</row>
    <row r="158" spans="1:37" ht="15.75">
      <c r="A158" s="95"/>
      <c r="B158" s="96"/>
      <c r="C158" s="96"/>
      <c r="D158" s="97"/>
      <c r="E158" s="99"/>
      <c r="F158" s="99"/>
      <c r="G158" s="99"/>
      <c r="H158" s="99"/>
      <c r="I158" s="9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</row>
    <row r="159" spans="1:37" ht="15.75">
      <c r="A159" s="95"/>
      <c r="B159" s="96"/>
      <c r="C159" s="96"/>
      <c r="D159" s="97"/>
      <c r="E159" s="99"/>
      <c r="F159" s="99"/>
      <c r="G159" s="99"/>
      <c r="H159" s="99"/>
      <c r="I159" s="9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</row>
    <row r="160" spans="1:37" ht="15.75">
      <c r="A160" s="95"/>
      <c r="B160" s="96"/>
      <c r="C160" s="96"/>
      <c r="D160" s="97"/>
      <c r="E160" s="99"/>
      <c r="F160" s="99"/>
      <c r="G160" s="99"/>
      <c r="H160" s="99"/>
      <c r="I160" s="9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</row>
    <row r="161" spans="1:37" ht="15.75">
      <c r="A161" s="95"/>
      <c r="B161" s="96"/>
      <c r="C161" s="96"/>
      <c r="D161" s="97"/>
      <c r="E161" s="99"/>
      <c r="F161" s="99"/>
      <c r="G161" s="99"/>
      <c r="H161" s="99"/>
      <c r="I161" s="9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</row>
    <row r="162" spans="1:37" ht="15.75">
      <c r="A162" s="95"/>
      <c r="B162" s="96"/>
      <c r="C162" s="96"/>
      <c r="D162" s="97"/>
      <c r="E162" s="99"/>
      <c r="F162" s="99"/>
      <c r="G162" s="99"/>
      <c r="H162" s="99"/>
      <c r="I162" s="9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</row>
    <row r="163" spans="1:37" ht="15.75">
      <c r="A163" s="95"/>
      <c r="B163" s="96"/>
      <c r="C163" s="96"/>
      <c r="D163" s="97"/>
      <c r="E163" s="99"/>
      <c r="F163" s="99"/>
      <c r="G163" s="99"/>
      <c r="H163" s="99"/>
      <c r="I163" s="9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</row>
    <row r="164" spans="1:37" ht="15.75">
      <c r="A164" s="95"/>
      <c r="B164" s="96"/>
      <c r="C164" s="96"/>
      <c r="D164" s="97"/>
      <c r="E164" s="99"/>
      <c r="F164" s="99"/>
      <c r="G164" s="99"/>
      <c r="H164" s="99"/>
      <c r="I164" s="9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</row>
    <row r="165" spans="1:37" ht="15.75">
      <c r="A165" s="95"/>
      <c r="B165" s="96"/>
      <c r="C165" s="96"/>
      <c r="D165" s="97"/>
      <c r="E165" s="99"/>
      <c r="F165" s="99"/>
      <c r="G165" s="99"/>
      <c r="H165" s="99"/>
      <c r="I165" s="9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</row>
    <row r="166" spans="1:37" ht="15.75">
      <c r="A166" s="95"/>
      <c r="B166" s="96"/>
      <c r="C166" s="96"/>
      <c r="D166" s="97"/>
      <c r="E166" s="99"/>
      <c r="F166" s="99"/>
      <c r="G166" s="99"/>
      <c r="H166" s="99"/>
      <c r="I166" s="9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</row>
    <row r="167" spans="1:37" ht="15.75">
      <c r="A167" s="95"/>
      <c r="B167" s="96"/>
      <c r="C167" s="96"/>
      <c r="D167" s="97"/>
      <c r="E167" s="99"/>
      <c r="F167" s="99"/>
      <c r="G167" s="99"/>
      <c r="H167" s="99"/>
      <c r="I167" s="9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</row>
    <row r="168" spans="1:37" ht="15.75">
      <c r="A168" s="95"/>
      <c r="B168" s="96"/>
      <c r="C168" s="96"/>
      <c r="D168" s="97"/>
      <c r="E168" s="99"/>
      <c r="F168" s="99"/>
      <c r="G168" s="99"/>
      <c r="H168" s="99"/>
      <c r="I168" s="9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</row>
    <row r="169" spans="1:37" ht="15.75">
      <c r="A169" s="95"/>
      <c r="B169" s="96"/>
      <c r="C169" s="96"/>
      <c r="D169" s="97"/>
      <c r="E169" s="99"/>
      <c r="F169" s="99"/>
      <c r="G169" s="99"/>
      <c r="H169" s="99"/>
      <c r="I169" s="9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</row>
    <row r="170" spans="1:37" ht="15.75">
      <c r="A170" s="95"/>
      <c r="B170" s="96"/>
      <c r="C170" s="96"/>
      <c r="D170" s="97"/>
      <c r="E170" s="99"/>
      <c r="F170" s="99"/>
      <c r="G170" s="99"/>
      <c r="H170" s="99"/>
      <c r="I170" s="9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</row>
    <row r="171" spans="1:37" ht="15.75">
      <c r="A171" s="95"/>
      <c r="B171" s="96"/>
      <c r="C171" s="96"/>
      <c r="D171" s="97"/>
      <c r="E171" s="99"/>
      <c r="F171" s="99"/>
      <c r="G171" s="99"/>
      <c r="H171" s="99"/>
      <c r="I171" s="9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</row>
    <row r="172" spans="1:37" ht="15.75">
      <c r="A172" s="95"/>
      <c r="B172" s="96"/>
      <c r="C172" s="96"/>
      <c r="D172" s="97"/>
      <c r="E172" s="99"/>
      <c r="F172" s="99"/>
      <c r="G172" s="99"/>
      <c r="H172" s="99"/>
      <c r="I172" s="9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</row>
    <row r="173" spans="1:37" ht="15.75">
      <c r="A173" s="95"/>
      <c r="B173" s="96"/>
      <c r="C173" s="96"/>
      <c r="D173" s="97"/>
      <c r="E173" s="99"/>
      <c r="F173" s="99"/>
      <c r="G173" s="99"/>
      <c r="H173" s="99"/>
      <c r="I173" s="9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</row>
    <row r="174" spans="1:37" ht="15.75">
      <c r="A174" s="95"/>
      <c r="B174" s="96"/>
      <c r="C174" s="96"/>
      <c r="D174" s="97"/>
      <c r="E174" s="99"/>
      <c r="F174" s="99"/>
      <c r="G174" s="99"/>
      <c r="H174" s="99"/>
      <c r="I174" s="9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</row>
    <row r="175" spans="1:37" ht="15.75">
      <c r="A175" s="95"/>
      <c r="B175" s="96"/>
      <c r="C175" s="96"/>
      <c r="D175" s="97"/>
      <c r="E175" s="99"/>
      <c r="F175" s="99"/>
      <c r="G175" s="99"/>
      <c r="H175" s="99"/>
      <c r="I175" s="9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</row>
    <row r="176" spans="1:37" ht="15.75">
      <c r="A176" s="95"/>
      <c r="B176" s="96"/>
      <c r="C176" s="96"/>
      <c r="D176" s="97"/>
      <c r="E176" s="99"/>
      <c r="F176" s="99"/>
      <c r="G176" s="99"/>
      <c r="H176" s="99"/>
      <c r="I176" s="9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</row>
    <row r="177" spans="1:37" ht="15.75">
      <c r="A177" s="95"/>
      <c r="B177" s="96"/>
      <c r="C177" s="96"/>
      <c r="D177" s="97"/>
      <c r="E177" s="99"/>
      <c r="F177" s="99"/>
      <c r="G177" s="99"/>
      <c r="H177" s="99"/>
      <c r="I177" s="9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</row>
    <row r="178" spans="1:37" ht="15.75">
      <c r="A178" s="95"/>
      <c r="B178" s="96"/>
      <c r="C178" s="96"/>
      <c r="D178" s="97"/>
      <c r="E178" s="99"/>
      <c r="F178" s="99"/>
      <c r="G178" s="99"/>
      <c r="H178" s="99"/>
      <c r="I178" s="9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</row>
    <row r="179" spans="1:37" ht="15.75">
      <c r="A179" s="95"/>
      <c r="B179" s="96"/>
      <c r="C179" s="96"/>
      <c r="D179" s="97"/>
      <c r="E179" s="99"/>
      <c r="F179" s="99"/>
      <c r="G179" s="99"/>
      <c r="H179" s="99"/>
      <c r="I179" s="9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</row>
    <row r="180" spans="1:37" ht="15.75">
      <c r="A180" s="95"/>
      <c r="B180" s="96"/>
      <c r="C180" s="96"/>
      <c r="D180" s="97"/>
      <c r="E180" s="99"/>
      <c r="F180" s="99"/>
      <c r="G180" s="99"/>
      <c r="H180" s="99"/>
      <c r="I180" s="9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</row>
    <row r="181" spans="1:37" ht="15.75">
      <c r="A181" s="95"/>
      <c r="B181" s="96"/>
      <c r="C181" s="96"/>
      <c r="D181" s="97"/>
      <c r="E181" s="99"/>
      <c r="F181" s="99"/>
      <c r="G181" s="99"/>
      <c r="H181" s="99"/>
      <c r="I181" s="9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</row>
    <row r="182" spans="1:37" ht="15.75">
      <c r="A182" s="95"/>
      <c r="B182" s="96"/>
      <c r="C182" s="96"/>
      <c r="D182" s="97"/>
      <c r="E182" s="99"/>
      <c r="F182" s="99"/>
      <c r="G182" s="99"/>
      <c r="H182" s="99"/>
      <c r="I182" s="9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</row>
    <row r="183" spans="1:37" ht="15.75">
      <c r="A183" s="95"/>
      <c r="B183" s="96"/>
      <c r="C183" s="96"/>
      <c r="D183" s="97"/>
      <c r="E183" s="99"/>
      <c r="F183" s="99"/>
      <c r="G183" s="99"/>
      <c r="H183" s="99"/>
      <c r="I183" s="9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</row>
    <row r="184" spans="1:37" ht="15.75">
      <c r="A184" s="95"/>
      <c r="B184" s="96"/>
      <c r="C184" s="96"/>
      <c r="D184" s="97"/>
      <c r="E184" s="99"/>
      <c r="F184" s="99"/>
      <c r="G184" s="99"/>
      <c r="H184" s="99"/>
      <c r="I184" s="9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</row>
    <row r="185" spans="1:37" ht="15.75">
      <c r="A185" s="95"/>
      <c r="B185" s="96"/>
      <c r="C185" s="96"/>
      <c r="D185" s="97"/>
      <c r="E185" s="99"/>
      <c r="F185" s="99"/>
      <c r="G185" s="99"/>
      <c r="H185" s="99"/>
      <c r="I185" s="9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</row>
    <row r="186" spans="1:37" ht="15.75">
      <c r="A186" s="95"/>
      <c r="B186" s="96"/>
      <c r="C186" s="96"/>
      <c r="D186" s="97"/>
      <c r="E186" s="99"/>
      <c r="F186" s="99"/>
      <c r="G186" s="99"/>
      <c r="H186" s="99"/>
      <c r="I186" s="9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</row>
    <row r="187" spans="1:37" ht="15.75">
      <c r="A187" s="95"/>
      <c r="B187" s="96"/>
      <c r="C187" s="96"/>
      <c r="D187" s="97"/>
      <c r="E187" s="99"/>
      <c r="F187" s="99"/>
      <c r="G187" s="99"/>
      <c r="H187" s="99"/>
      <c r="I187" s="9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</row>
    <row r="188" spans="1:37" ht="15.75">
      <c r="A188" s="95"/>
      <c r="B188" s="96"/>
      <c r="C188" s="96"/>
      <c r="D188" s="97"/>
      <c r="E188" s="99"/>
      <c r="F188" s="99"/>
      <c r="G188" s="99"/>
      <c r="H188" s="99"/>
      <c r="I188" s="9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</row>
    <row r="189" spans="1:37" ht="15.75">
      <c r="A189" s="95"/>
      <c r="B189" s="96"/>
      <c r="C189" s="96"/>
      <c r="D189" s="97"/>
      <c r="E189" s="99"/>
      <c r="F189" s="99"/>
      <c r="G189" s="99"/>
      <c r="H189" s="99"/>
      <c r="I189" s="9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</row>
    <row r="190" spans="1:37" ht="15.75">
      <c r="A190" s="95"/>
      <c r="B190" s="96"/>
      <c r="C190" s="96"/>
      <c r="D190" s="97"/>
      <c r="E190" s="99"/>
      <c r="F190" s="99"/>
      <c r="G190" s="99"/>
      <c r="H190" s="99"/>
      <c r="I190" s="9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</row>
    <row r="191" spans="1:37" ht="15.75">
      <c r="A191" s="95"/>
      <c r="B191" s="96"/>
      <c r="C191" s="96"/>
      <c r="D191" s="97"/>
      <c r="E191" s="99"/>
      <c r="F191" s="99"/>
      <c r="G191" s="99"/>
      <c r="H191" s="99"/>
      <c r="I191" s="9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</row>
    <row r="192" spans="1:37" ht="15.75">
      <c r="A192" s="95"/>
      <c r="B192" s="96"/>
      <c r="C192" s="96"/>
      <c r="D192" s="97"/>
      <c r="E192" s="99"/>
      <c r="F192" s="99"/>
      <c r="G192" s="99"/>
      <c r="H192" s="99"/>
      <c r="I192" s="9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</row>
    <row r="193" spans="1:37" ht="15.75">
      <c r="A193" s="95"/>
      <c r="B193" s="96"/>
      <c r="C193" s="96"/>
      <c r="D193" s="97"/>
      <c r="E193" s="99"/>
      <c r="F193" s="99"/>
      <c r="G193" s="99"/>
      <c r="H193" s="99"/>
      <c r="I193" s="9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</row>
    <row r="194" spans="1:37" ht="15.75">
      <c r="A194" s="95"/>
      <c r="B194" s="96"/>
      <c r="C194" s="96"/>
      <c r="D194" s="97"/>
      <c r="E194" s="99"/>
      <c r="F194" s="99"/>
      <c r="G194" s="99"/>
      <c r="H194" s="99"/>
      <c r="I194" s="9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</row>
    <row r="195" spans="1:37" ht="15.75">
      <c r="A195" s="95"/>
      <c r="B195" s="96"/>
      <c r="C195" s="96"/>
      <c r="D195" s="97"/>
      <c r="E195" s="99"/>
      <c r="F195" s="99"/>
      <c r="G195" s="99"/>
      <c r="H195" s="99"/>
      <c r="I195" s="9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</row>
    <row r="196" spans="1:37" ht="15.75">
      <c r="A196" s="95"/>
      <c r="B196" s="96"/>
      <c r="C196" s="96"/>
      <c r="D196" s="97"/>
      <c r="E196" s="99"/>
      <c r="F196" s="99"/>
      <c r="G196" s="99"/>
      <c r="H196" s="99"/>
      <c r="I196" s="9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</row>
    <row r="197" spans="1:37" ht="15.75">
      <c r="A197" s="95"/>
      <c r="B197" s="96"/>
      <c r="C197" s="96"/>
      <c r="D197" s="97"/>
      <c r="E197" s="99"/>
      <c r="F197" s="99"/>
      <c r="G197" s="99"/>
      <c r="H197" s="99"/>
      <c r="I197" s="9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</row>
    <row r="198" spans="1:37" ht="15.75">
      <c r="A198" s="95"/>
      <c r="B198" s="96"/>
      <c r="C198" s="96"/>
      <c r="D198" s="97"/>
      <c r="E198" s="99"/>
      <c r="F198" s="99"/>
      <c r="G198" s="99"/>
      <c r="H198" s="99"/>
      <c r="I198" s="9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</row>
    <row r="199" spans="1:37" ht="15.75">
      <c r="A199" s="95"/>
      <c r="B199" s="96"/>
      <c r="C199" s="96"/>
      <c r="D199" s="97"/>
      <c r="E199" s="99"/>
      <c r="F199" s="99"/>
      <c r="G199" s="99"/>
      <c r="H199" s="99"/>
      <c r="I199" s="9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</row>
    <row r="200" spans="1:37" ht="15.75">
      <c r="A200" s="95"/>
      <c r="B200" s="96"/>
      <c r="C200" s="96"/>
      <c r="D200" s="97"/>
      <c r="E200" s="99"/>
      <c r="F200" s="99"/>
      <c r="G200" s="99"/>
      <c r="H200" s="99"/>
      <c r="I200" s="9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</row>
    <row r="201" spans="1:37" ht="15.75">
      <c r="A201" s="95"/>
      <c r="B201" s="96"/>
      <c r="C201" s="96"/>
      <c r="D201" s="97"/>
      <c r="E201" s="99"/>
      <c r="F201" s="99"/>
      <c r="G201" s="99"/>
      <c r="H201" s="99"/>
      <c r="I201" s="9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</row>
    <row r="202" spans="1:37" ht="15.75">
      <c r="A202" s="95"/>
      <c r="B202" s="96"/>
      <c r="C202" s="96"/>
      <c r="D202" s="97"/>
      <c r="E202" s="99"/>
      <c r="F202" s="99"/>
      <c r="G202" s="99"/>
      <c r="H202" s="99"/>
      <c r="I202" s="9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</row>
    <row r="203" spans="1:37" ht="15.75">
      <c r="A203" s="95"/>
      <c r="B203" s="96"/>
      <c r="C203" s="96"/>
      <c r="D203" s="97"/>
      <c r="E203" s="99"/>
      <c r="F203" s="99"/>
      <c r="G203" s="99"/>
      <c r="H203" s="99"/>
      <c r="I203" s="9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</row>
    <row r="204" spans="1:37" ht="15.75">
      <c r="A204" s="95"/>
      <c r="B204" s="96"/>
      <c r="C204" s="96"/>
      <c r="D204" s="97"/>
      <c r="E204" s="99"/>
      <c r="F204" s="99"/>
      <c r="G204" s="99"/>
      <c r="H204" s="99"/>
      <c r="I204" s="9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</row>
    <row r="205" spans="1:37" ht="15.75">
      <c r="A205" s="95"/>
      <c r="B205" s="96"/>
      <c r="C205" s="96"/>
      <c r="D205" s="97"/>
      <c r="E205" s="99"/>
      <c r="F205" s="99"/>
      <c r="G205" s="99"/>
      <c r="H205" s="99"/>
      <c r="I205" s="9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</row>
    <row r="206" spans="1:37" ht="15.75">
      <c r="A206" s="95"/>
      <c r="B206" s="96"/>
      <c r="C206" s="96"/>
      <c r="D206" s="97"/>
      <c r="E206" s="99"/>
      <c r="F206" s="99"/>
      <c r="G206" s="99"/>
      <c r="H206" s="99"/>
      <c r="I206" s="9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</row>
    <row r="207" spans="1:37" ht="15.75">
      <c r="A207" s="95"/>
      <c r="B207" s="96"/>
      <c r="C207" s="96"/>
      <c r="D207" s="97"/>
      <c r="E207" s="99"/>
      <c r="F207" s="99"/>
      <c r="G207" s="99"/>
      <c r="H207" s="99"/>
      <c r="I207" s="9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</row>
    <row r="208" spans="1:37" ht="15.75">
      <c r="A208" s="95"/>
      <c r="B208" s="96"/>
      <c r="C208" s="96"/>
      <c r="D208" s="97"/>
      <c r="E208" s="99"/>
      <c r="F208" s="99"/>
      <c r="G208" s="99"/>
      <c r="H208" s="99"/>
      <c r="I208" s="9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</row>
    <row r="209" spans="1:37" ht="15.75">
      <c r="A209" s="95"/>
      <c r="B209" s="96"/>
      <c r="C209" s="96"/>
      <c r="D209" s="97"/>
      <c r="E209" s="99"/>
      <c r="F209" s="99"/>
      <c r="G209" s="99"/>
      <c r="H209" s="99"/>
      <c r="I209" s="9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</row>
    <row r="210" spans="1:37" ht="15.75">
      <c r="A210" s="95"/>
      <c r="B210" s="96"/>
      <c r="C210" s="96"/>
      <c r="D210" s="97"/>
      <c r="E210" s="99"/>
      <c r="F210" s="99"/>
      <c r="G210" s="99"/>
      <c r="H210" s="99"/>
      <c r="I210" s="9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</row>
    <row r="211" spans="1:37" ht="15.75">
      <c r="A211" s="95"/>
      <c r="B211" s="96"/>
      <c r="C211" s="96"/>
      <c r="D211" s="97"/>
      <c r="E211" s="99"/>
      <c r="F211" s="99"/>
      <c r="G211" s="99"/>
      <c r="H211" s="99"/>
      <c r="I211" s="9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</row>
    <row r="212" spans="1:37" ht="15.75">
      <c r="A212" s="95"/>
      <c r="B212" s="96"/>
      <c r="C212" s="96"/>
      <c r="D212" s="97"/>
      <c r="E212" s="99"/>
      <c r="F212" s="99"/>
      <c r="G212" s="99"/>
      <c r="H212" s="99"/>
      <c r="I212" s="9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</row>
    <row r="213" spans="1:37" ht="15.75">
      <c r="A213" s="95"/>
      <c r="B213" s="96"/>
      <c r="C213" s="96"/>
      <c r="D213" s="97"/>
      <c r="E213" s="99"/>
      <c r="F213" s="99"/>
      <c r="G213" s="99"/>
      <c r="H213" s="99"/>
      <c r="I213" s="9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</row>
    <row r="214" spans="1:37" ht="15.75">
      <c r="A214" s="95"/>
      <c r="B214" s="96"/>
      <c r="C214" s="96"/>
      <c r="D214" s="97"/>
      <c r="E214" s="99"/>
      <c r="F214" s="99"/>
      <c r="G214" s="99"/>
      <c r="H214" s="99"/>
      <c r="I214" s="9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</row>
    <row r="215" spans="1:37" ht="15.75">
      <c r="A215" s="95"/>
      <c r="B215" s="96"/>
      <c r="C215" s="96"/>
      <c r="D215" s="97"/>
      <c r="E215" s="99"/>
      <c r="F215" s="99"/>
      <c r="G215" s="99"/>
      <c r="H215" s="99"/>
      <c r="I215" s="9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</row>
    <row r="216" spans="1:37" ht="15.75">
      <c r="A216" s="95"/>
      <c r="B216" s="96"/>
      <c r="C216" s="96"/>
      <c r="D216" s="97"/>
      <c r="E216" s="99"/>
      <c r="F216" s="99"/>
      <c r="G216" s="99"/>
      <c r="H216" s="99"/>
      <c r="I216" s="9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</row>
    <row r="217" spans="1:37" ht="15.75">
      <c r="A217" s="95"/>
      <c r="B217" s="96"/>
      <c r="C217" s="96"/>
      <c r="D217" s="97"/>
      <c r="E217" s="99"/>
      <c r="F217" s="99"/>
      <c r="G217" s="99"/>
      <c r="H217" s="99"/>
      <c r="I217" s="9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</row>
    <row r="218" spans="1:37" ht="15.75">
      <c r="A218" s="95"/>
      <c r="B218" s="96"/>
      <c r="C218" s="96"/>
      <c r="D218" s="97"/>
      <c r="E218" s="99"/>
      <c r="F218" s="99"/>
      <c r="G218" s="99"/>
      <c r="H218" s="99"/>
      <c r="I218" s="9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</row>
    <row r="219" spans="1:37" ht="15.75">
      <c r="A219" s="95"/>
      <c r="B219" s="96"/>
      <c r="C219" s="96"/>
      <c r="D219" s="97"/>
      <c r="E219" s="99"/>
      <c r="F219" s="99"/>
      <c r="G219" s="99"/>
      <c r="H219" s="99"/>
      <c r="I219" s="9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</row>
    <row r="220" spans="1:37" ht="15.75">
      <c r="A220" s="95"/>
      <c r="B220" s="96"/>
      <c r="C220" s="96"/>
      <c r="D220" s="97"/>
      <c r="E220" s="99"/>
      <c r="F220" s="99"/>
      <c r="G220" s="99"/>
      <c r="H220" s="99"/>
      <c r="I220" s="9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</row>
    <row r="221" spans="1:37" ht="15.75">
      <c r="A221" s="95"/>
      <c r="B221" s="96"/>
      <c r="C221" s="96"/>
      <c r="D221" s="97"/>
      <c r="E221" s="99"/>
      <c r="F221" s="99"/>
      <c r="G221" s="99"/>
      <c r="H221" s="99"/>
      <c r="I221" s="9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</row>
    <row r="222" spans="1:37" ht="15.75">
      <c r="A222" s="95"/>
      <c r="B222" s="96"/>
      <c r="C222" s="96"/>
      <c r="D222" s="97"/>
      <c r="E222" s="99"/>
      <c r="F222" s="99"/>
      <c r="G222" s="99"/>
      <c r="H222" s="99"/>
      <c r="I222" s="9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</row>
    <row r="223" spans="1:37" ht="15.75">
      <c r="A223" s="95"/>
      <c r="B223" s="96"/>
      <c r="C223" s="96"/>
      <c r="D223" s="97"/>
      <c r="E223" s="99"/>
      <c r="F223" s="99"/>
      <c r="G223" s="99"/>
      <c r="H223" s="99"/>
      <c r="I223" s="9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</row>
    <row r="224" spans="1:37" ht="15.75">
      <c r="A224" s="95"/>
      <c r="B224" s="96"/>
      <c r="C224" s="96"/>
      <c r="D224" s="97"/>
      <c r="E224" s="99"/>
      <c r="F224" s="99"/>
      <c r="G224" s="99"/>
      <c r="H224" s="99"/>
      <c r="I224" s="9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</row>
    <row r="225" spans="1:37" ht="15.75">
      <c r="A225" s="95"/>
      <c r="B225" s="96"/>
      <c r="C225" s="96"/>
      <c r="D225" s="97"/>
      <c r="E225" s="99"/>
      <c r="F225" s="99"/>
      <c r="G225" s="99"/>
      <c r="H225" s="99"/>
      <c r="I225" s="9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</row>
    <row r="226" spans="1:37" ht="15.75">
      <c r="A226" s="95"/>
      <c r="B226" s="96"/>
      <c r="C226" s="96"/>
      <c r="D226" s="97"/>
      <c r="E226" s="99"/>
      <c r="F226" s="99"/>
      <c r="G226" s="99"/>
      <c r="H226" s="99"/>
      <c r="I226" s="9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</row>
    <row r="227" spans="1:37" ht="15.75">
      <c r="A227" s="95"/>
      <c r="B227" s="96"/>
      <c r="C227" s="96"/>
      <c r="D227" s="97"/>
      <c r="E227" s="99"/>
      <c r="F227" s="99"/>
      <c r="G227" s="99"/>
      <c r="H227" s="99"/>
      <c r="I227" s="9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</row>
    <row r="228" spans="1:37" ht="15.75">
      <c r="A228" s="95"/>
      <c r="B228" s="96"/>
      <c r="C228" s="96"/>
      <c r="D228" s="97"/>
      <c r="E228" s="99"/>
      <c r="F228" s="99"/>
      <c r="G228" s="99"/>
      <c r="H228" s="99"/>
      <c r="I228" s="9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</row>
    <row r="229" spans="1:37" ht="15.75">
      <c r="A229" s="95"/>
      <c r="B229" s="96"/>
      <c r="C229" s="96"/>
      <c r="D229" s="97"/>
      <c r="E229" s="99"/>
      <c r="F229" s="99"/>
      <c r="G229" s="99"/>
      <c r="H229" s="99"/>
      <c r="I229" s="9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</row>
    <row r="230" spans="1:37" ht="15.75">
      <c r="A230" s="95"/>
      <c r="B230" s="96"/>
      <c r="C230" s="96"/>
      <c r="D230" s="97"/>
      <c r="E230" s="99"/>
      <c r="F230" s="99"/>
      <c r="G230" s="99"/>
      <c r="H230" s="99"/>
      <c r="I230" s="9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</row>
    <row r="231" spans="1:37" ht="15.75">
      <c r="A231" s="95"/>
      <c r="B231" s="96"/>
      <c r="C231" s="96"/>
      <c r="D231" s="97"/>
      <c r="E231" s="100"/>
      <c r="F231" s="100"/>
      <c r="G231" s="100"/>
      <c r="H231" s="99"/>
      <c r="I231" s="99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15.75">
      <c r="A232" s="95"/>
      <c r="B232" s="96"/>
      <c r="C232" s="96"/>
      <c r="D232" s="97"/>
      <c r="E232" s="100"/>
      <c r="F232" s="100"/>
      <c r="G232" s="100"/>
      <c r="H232" s="99"/>
      <c r="I232" s="99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5.75">
      <c r="A233" s="95"/>
      <c r="B233" s="96"/>
      <c r="C233" s="96"/>
      <c r="D233" s="97"/>
      <c r="E233" s="100"/>
      <c r="F233" s="100"/>
      <c r="G233" s="100"/>
      <c r="H233" s="99"/>
      <c r="I233" s="99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5.75">
      <c r="A234" s="95"/>
      <c r="B234" s="96"/>
      <c r="C234" s="96"/>
      <c r="D234" s="97"/>
      <c r="E234" s="100"/>
      <c r="F234" s="100"/>
      <c r="G234" s="100"/>
      <c r="H234" s="99"/>
      <c r="I234" s="99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5.75">
      <c r="A235" s="95"/>
      <c r="B235" s="96"/>
      <c r="C235" s="96"/>
      <c r="D235" s="97"/>
      <c r="E235" s="100"/>
      <c r="F235" s="100"/>
      <c r="G235" s="100"/>
      <c r="H235" s="99"/>
      <c r="I235" s="99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5.75">
      <c r="A236" s="95"/>
      <c r="B236" s="96"/>
      <c r="C236" s="96"/>
      <c r="D236" s="97"/>
      <c r="E236" s="100"/>
      <c r="F236" s="100"/>
      <c r="G236" s="100"/>
      <c r="H236" s="99"/>
      <c r="I236" s="99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5.75">
      <c r="A237" s="95"/>
      <c r="B237" s="96"/>
      <c r="C237" s="96"/>
      <c r="D237" s="97"/>
      <c r="E237" s="100"/>
      <c r="F237" s="100"/>
      <c r="G237" s="100"/>
      <c r="H237" s="99"/>
      <c r="I237" s="99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5.75">
      <c r="A238" s="95"/>
      <c r="B238" s="96"/>
      <c r="C238" s="96"/>
      <c r="D238" s="97"/>
      <c r="E238" s="100"/>
      <c r="F238" s="100"/>
      <c r="G238" s="100"/>
      <c r="H238" s="99"/>
      <c r="I238" s="99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5.75">
      <c r="A239" s="95"/>
      <c r="B239" s="96"/>
      <c r="C239" s="96"/>
      <c r="D239" s="97"/>
      <c r="E239" s="100"/>
      <c r="F239" s="100"/>
      <c r="G239" s="100"/>
      <c r="H239" s="99"/>
      <c r="I239" s="99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5.75">
      <c r="A240" s="95"/>
      <c r="B240" s="96"/>
      <c r="C240" s="96"/>
      <c r="D240" s="97"/>
      <c r="E240" s="100"/>
      <c r="F240" s="100"/>
      <c r="G240" s="100"/>
      <c r="H240" s="99"/>
      <c r="I240" s="99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5.75">
      <c r="A241" s="95"/>
      <c r="B241" s="96"/>
      <c r="C241" s="96"/>
      <c r="D241" s="97"/>
      <c r="E241" s="100"/>
      <c r="F241" s="100"/>
      <c r="G241" s="100"/>
      <c r="H241" s="99"/>
      <c r="I241" s="99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5.75">
      <c r="A242" s="95"/>
      <c r="B242" s="96"/>
      <c r="C242" s="96"/>
      <c r="D242" s="97"/>
      <c r="E242" s="100"/>
      <c r="F242" s="100"/>
      <c r="G242" s="100"/>
      <c r="H242" s="99"/>
      <c r="I242" s="99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5.75">
      <c r="A243" s="95"/>
      <c r="B243" s="96"/>
      <c r="C243" s="96"/>
      <c r="D243" s="97"/>
      <c r="E243" s="100"/>
      <c r="F243" s="100"/>
      <c r="G243" s="100"/>
      <c r="H243" s="99"/>
      <c r="I243" s="99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9" ht="15.75">
      <c r="A244" s="95"/>
      <c r="B244" s="96"/>
      <c r="C244" s="96"/>
      <c r="D244" s="97"/>
      <c r="E244" s="100"/>
      <c r="F244" s="100"/>
      <c r="G244" s="100"/>
      <c r="H244" s="99"/>
      <c r="I244" s="99"/>
    </row>
    <row r="245" spans="1:9" ht="15.75">
      <c r="A245" s="95"/>
      <c r="B245" s="96"/>
      <c r="C245" s="96"/>
      <c r="D245" s="97"/>
      <c r="E245" s="100"/>
      <c r="F245" s="100"/>
      <c r="G245" s="100"/>
      <c r="H245" s="99"/>
      <c r="I245" s="99"/>
    </row>
    <row r="246" spans="1:9" ht="15.75">
      <c r="A246" s="95"/>
      <c r="B246" s="96"/>
      <c r="C246" s="96"/>
      <c r="D246" s="97"/>
      <c r="E246" s="100"/>
      <c r="F246" s="100"/>
      <c r="G246" s="100"/>
      <c r="H246" s="99"/>
      <c r="I246" s="99"/>
    </row>
    <row r="247" spans="1:9" ht="15.75">
      <c r="A247" s="95"/>
      <c r="B247" s="96"/>
      <c r="C247" s="96"/>
      <c r="D247" s="97"/>
      <c r="E247" s="100"/>
      <c r="F247" s="100"/>
      <c r="G247" s="100"/>
      <c r="H247" s="99"/>
      <c r="I247" s="99"/>
    </row>
    <row r="248" spans="1:9" ht="15.75">
      <c r="A248" s="95"/>
      <c r="B248" s="96"/>
      <c r="C248" s="96"/>
      <c r="D248" s="97"/>
      <c r="E248" s="100"/>
      <c r="F248" s="100"/>
      <c r="G248" s="100"/>
      <c r="H248" s="99"/>
      <c r="I248" s="99"/>
    </row>
    <row r="249" spans="1:9" ht="15.75">
      <c r="A249" s="95"/>
      <c r="B249" s="96"/>
      <c r="C249" s="96"/>
      <c r="D249" s="97"/>
      <c r="E249" s="100"/>
      <c r="F249" s="100"/>
      <c r="G249" s="100"/>
      <c r="H249" s="99"/>
      <c r="I249" s="99"/>
    </row>
    <row r="250" spans="1:9" ht="15.75">
      <c r="A250" s="95"/>
      <c r="B250" s="96"/>
      <c r="C250" s="96"/>
      <c r="D250" s="97"/>
      <c r="E250" s="100"/>
      <c r="F250" s="100"/>
      <c r="G250" s="100"/>
      <c r="H250" s="99"/>
      <c r="I250" s="99"/>
    </row>
    <row r="251" spans="1:9" ht="15.75">
      <c r="A251" s="95"/>
      <c r="B251" s="96"/>
      <c r="C251" s="96"/>
      <c r="D251" s="97"/>
      <c r="E251" s="100"/>
      <c r="F251" s="100"/>
      <c r="G251" s="100"/>
      <c r="H251" s="99"/>
      <c r="I251" s="99"/>
    </row>
    <row r="252" spans="1:9" ht="15.75">
      <c r="A252" s="95"/>
      <c r="B252" s="96"/>
      <c r="C252" s="96"/>
      <c r="D252" s="97"/>
      <c r="E252" s="100"/>
      <c r="F252" s="100"/>
      <c r="G252" s="100"/>
      <c r="H252" s="99"/>
      <c r="I252" s="99"/>
    </row>
    <row r="253" spans="1:9" ht="15.75">
      <c r="A253" s="95"/>
      <c r="B253" s="96"/>
      <c r="C253" s="96"/>
      <c r="D253" s="97"/>
      <c r="E253" s="100"/>
      <c r="F253" s="100"/>
      <c r="G253" s="100"/>
      <c r="H253" s="99"/>
      <c r="I253" s="99"/>
    </row>
    <row r="254" spans="1:9" ht="15.75">
      <c r="A254" s="95"/>
      <c r="B254" s="96"/>
      <c r="C254" s="96"/>
      <c r="D254" s="97"/>
      <c r="E254" s="100"/>
      <c r="F254" s="100"/>
      <c r="G254" s="100"/>
      <c r="H254" s="99"/>
      <c r="I254" s="99"/>
    </row>
    <row r="255" spans="1:9" ht="15.75">
      <c r="A255" s="95"/>
      <c r="B255" s="96"/>
      <c r="C255" s="96"/>
      <c r="D255" s="97"/>
      <c r="E255" s="100"/>
      <c r="F255" s="100"/>
      <c r="G255" s="100"/>
      <c r="H255" s="99"/>
      <c r="I255" s="99"/>
    </row>
    <row r="256" spans="1:9" ht="15.75">
      <c r="A256" s="95"/>
      <c r="B256" s="96"/>
      <c r="C256" s="96"/>
      <c r="D256" s="97"/>
      <c r="E256" s="100"/>
      <c r="F256" s="100"/>
      <c r="G256" s="100"/>
      <c r="H256" s="99"/>
      <c r="I256" s="99"/>
    </row>
    <row r="257" spans="1:9" ht="15.75">
      <c r="A257" s="95"/>
      <c r="B257" s="96"/>
      <c r="C257" s="96"/>
      <c r="D257" s="97"/>
      <c r="E257" s="100"/>
      <c r="F257" s="100"/>
      <c r="G257" s="100"/>
      <c r="H257" s="99"/>
      <c r="I257" s="99"/>
    </row>
    <row r="258" spans="1:9" ht="15.75">
      <c r="A258" s="95"/>
      <c r="B258" s="96"/>
      <c r="C258" s="96"/>
      <c r="D258" s="97"/>
      <c r="E258" s="100"/>
      <c r="F258" s="100"/>
      <c r="G258" s="100"/>
      <c r="H258" s="99"/>
      <c r="I258" s="99"/>
    </row>
    <row r="259" spans="1:9" ht="15.75">
      <c r="A259" s="95"/>
      <c r="B259" s="96"/>
      <c r="C259" s="96"/>
      <c r="D259" s="97"/>
      <c r="E259" s="100"/>
      <c r="F259" s="100"/>
      <c r="G259" s="100"/>
      <c r="H259" s="99"/>
      <c r="I259" s="99"/>
    </row>
    <row r="260" spans="1:9" ht="15.75">
      <c r="A260" s="95"/>
      <c r="B260" s="96"/>
      <c r="C260" s="96"/>
      <c r="D260" s="97"/>
      <c r="E260" s="100"/>
      <c r="F260" s="100"/>
      <c r="G260" s="100"/>
      <c r="H260" s="99"/>
      <c r="I260" s="99"/>
    </row>
    <row r="261" spans="1:9" ht="15.75">
      <c r="A261" s="95"/>
      <c r="B261" s="96"/>
      <c r="C261" s="96"/>
      <c r="D261" s="97"/>
      <c r="E261" s="100"/>
      <c r="F261" s="100"/>
      <c r="G261" s="100"/>
      <c r="H261" s="99"/>
      <c r="I261" s="99"/>
    </row>
    <row r="262" spans="1:9" ht="15.75">
      <c r="A262" s="95"/>
      <c r="B262" s="96"/>
      <c r="C262" s="96"/>
      <c r="D262" s="97"/>
      <c r="E262" s="100"/>
      <c r="F262" s="100"/>
      <c r="G262" s="100"/>
      <c r="H262" s="99"/>
      <c r="I262" s="99"/>
    </row>
    <row r="263" spans="1:9" ht="15.75">
      <c r="A263" s="95"/>
      <c r="B263" s="96"/>
      <c r="C263" s="96"/>
      <c r="D263" s="97"/>
      <c r="E263" s="100"/>
      <c r="F263" s="100"/>
      <c r="G263" s="100"/>
      <c r="H263" s="99"/>
      <c r="I263" s="99"/>
    </row>
    <row r="264" spans="1:9" ht="15.75">
      <c r="A264" s="95"/>
      <c r="B264" s="96"/>
      <c r="C264" s="96"/>
      <c r="D264" s="97"/>
      <c r="E264" s="100"/>
      <c r="F264" s="100"/>
      <c r="G264" s="100"/>
      <c r="H264" s="99"/>
      <c r="I264" s="99"/>
    </row>
    <row r="265" spans="1:9" ht="15.75">
      <c r="A265" s="95"/>
      <c r="B265" s="96"/>
      <c r="C265" s="96"/>
      <c r="D265" s="97"/>
      <c r="E265" s="100"/>
      <c r="F265" s="100"/>
      <c r="G265" s="100"/>
      <c r="H265" s="99"/>
      <c r="I265" s="99"/>
    </row>
    <row r="266" spans="1:9" ht="15.75">
      <c r="A266" s="95"/>
      <c r="B266" s="96"/>
      <c r="C266" s="96"/>
      <c r="D266" s="97"/>
      <c r="E266" s="100"/>
      <c r="F266" s="100"/>
      <c r="G266" s="100"/>
      <c r="H266" s="99"/>
      <c r="I266" s="99"/>
    </row>
    <row r="267" spans="1:9" ht="15.75">
      <c r="A267" s="95"/>
      <c r="B267" s="96"/>
      <c r="C267" s="96"/>
      <c r="D267" s="97"/>
      <c r="E267" s="100"/>
      <c r="F267" s="100"/>
      <c r="G267" s="100"/>
      <c r="H267" s="99"/>
      <c r="I267" s="99"/>
    </row>
    <row r="268" spans="1:9" ht="15.75">
      <c r="A268" s="95"/>
      <c r="B268" s="96"/>
      <c r="C268" s="96"/>
      <c r="D268" s="97"/>
      <c r="E268" s="100"/>
      <c r="F268" s="100"/>
      <c r="G268" s="100"/>
      <c r="H268" s="99"/>
      <c r="I268" s="99"/>
    </row>
    <row r="269" spans="1:9" ht="15.75">
      <c r="A269" s="95"/>
      <c r="B269" s="96"/>
      <c r="C269" s="96"/>
      <c r="D269" s="97"/>
      <c r="E269" s="100"/>
      <c r="F269" s="100"/>
      <c r="G269" s="100"/>
      <c r="H269" s="99"/>
      <c r="I269" s="99"/>
    </row>
    <row r="270" spans="1:9" ht="15.75">
      <c r="A270" s="95"/>
      <c r="B270" s="96"/>
      <c r="C270" s="96"/>
      <c r="D270" s="97"/>
      <c r="E270" s="100"/>
      <c r="F270" s="100"/>
      <c r="G270" s="100"/>
      <c r="H270" s="99"/>
      <c r="I270" s="99"/>
    </row>
    <row r="271" spans="1:9" ht="15.75">
      <c r="A271" s="95"/>
      <c r="B271" s="96"/>
      <c r="C271" s="96"/>
      <c r="D271" s="97"/>
      <c r="E271" s="100"/>
      <c r="F271" s="100"/>
      <c r="G271" s="100"/>
      <c r="H271" s="99"/>
      <c r="I271" s="99"/>
    </row>
    <row r="272" spans="1:9" ht="15.75">
      <c r="A272" s="95"/>
      <c r="B272" s="96"/>
      <c r="C272" s="96"/>
      <c r="D272" s="97"/>
      <c r="E272" s="100"/>
      <c r="F272" s="100"/>
      <c r="G272" s="100"/>
      <c r="H272" s="99"/>
      <c r="I272" s="99"/>
    </row>
    <row r="273" spans="1:9" ht="15.75">
      <c r="A273" s="95"/>
      <c r="B273" s="96"/>
      <c r="C273" s="96"/>
      <c r="D273" s="97"/>
      <c r="E273" s="100"/>
      <c r="F273" s="100"/>
      <c r="G273" s="100"/>
      <c r="H273" s="99"/>
      <c r="I273" s="99"/>
    </row>
    <row r="274" spans="1:9" ht="15.75">
      <c r="A274" s="95"/>
      <c r="B274" s="96"/>
      <c r="C274" s="96"/>
      <c r="D274" s="97"/>
      <c r="E274" s="100"/>
      <c r="F274" s="100"/>
      <c r="G274" s="100"/>
      <c r="H274" s="99"/>
      <c r="I274" s="99"/>
    </row>
    <row r="275" spans="1:9" ht="15.75">
      <c r="A275" s="95"/>
      <c r="B275" s="96"/>
      <c r="C275" s="96"/>
      <c r="D275" s="97"/>
      <c r="E275" s="100"/>
      <c r="F275" s="100"/>
      <c r="G275" s="100"/>
      <c r="H275" s="99"/>
      <c r="I275" s="99"/>
    </row>
    <row r="276" spans="1:9" ht="15.75">
      <c r="A276" s="95"/>
      <c r="B276" s="96"/>
      <c r="C276" s="96"/>
      <c r="D276" s="97"/>
      <c r="E276" s="100"/>
      <c r="F276" s="100"/>
      <c r="G276" s="100"/>
      <c r="H276" s="99"/>
      <c r="I276" s="99"/>
    </row>
    <row r="277" spans="1:9" ht="15.75">
      <c r="A277" s="95"/>
      <c r="B277" s="96"/>
      <c r="C277" s="96"/>
      <c r="D277" s="97"/>
      <c r="E277" s="100"/>
      <c r="F277" s="100"/>
      <c r="G277" s="100"/>
      <c r="H277" s="99"/>
      <c r="I277" s="99"/>
    </row>
    <row r="278" spans="1:9" ht="15.75">
      <c r="A278" s="95"/>
      <c r="B278" s="96"/>
      <c r="C278" s="96"/>
      <c r="D278" s="97"/>
      <c r="E278" s="100"/>
      <c r="F278" s="100"/>
      <c r="G278" s="100"/>
      <c r="H278" s="99"/>
      <c r="I278" s="99"/>
    </row>
    <row r="279" spans="1:9" ht="15.75">
      <c r="A279" s="95"/>
      <c r="B279" s="96"/>
      <c r="C279" s="96"/>
      <c r="D279" s="97"/>
      <c r="E279" s="100"/>
      <c r="F279" s="100"/>
      <c r="G279" s="100"/>
      <c r="H279" s="99"/>
      <c r="I279" s="99"/>
    </row>
    <row r="280" spans="1:9" ht="15.75">
      <c r="A280" s="95"/>
      <c r="B280" s="96"/>
      <c r="C280" s="96"/>
      <c r="D280" s="97"/>
      <c r="E280" s="100"/>
      <c r="F280" s="100"/>
      <c r="G280" s="100"/>
      <c r="H280" s="99"/>
      <c r="I280" s="99"/>
    </row>
    <row r="281" spans="1:9" ht="15.75">
      <c r="A281" s="95"/>
      <c r="B281" s="96"/>
      <c r="C281" s="96"/>
      <c r="D281" s="97"/>
      <c r="E281" s="100"/>
      <c r="F281" s="100"/>
      <c r="G281" s="100"/>
      <c r="H281" s="99"/>
      <c r="I281" s="99"/>
    </row>
    <row r="282" spans="1:9" ht="15.75">
      <c r="A282" s="95"/>
      <c r="B282" s="96"/>
      <c r="C282" s="96"/>
      <c r="D282" s="97"/>
      <c r="E282" s="100"/>
      <c r="F282" s="100"/>
      <c r="G282" s="100"/>
      <c r="H282" s="99"/>
      <c r="I282" s="99"/>
    </row>
    <row r="283" spans="1:9" ht="15.75">
      <c r="A283" s="95"/>
      <c r="B283" s="96"/>
      <c r="C283" s="96"/>
      <c r="D283" s="97"/>
      <c r="E283" s="100"/>
      <c r="F283" s="100"/>
      <c r="G283" s="100"/>
      <c r="H283" s="99"/>
      <c r="I283" s="99"/>
    </row>
    <row r="284" spans="1:9" ht="15.75">
      <c r="A284" s="95"/>
      <c r="B284" s="96"/>
      <c r="C284" s="96"/>
      <c r="D284" s="97"/>
      <c r="E284" s="100"/>
      <c r="F284" s="100"/>
      <c r="G284" s="100"/>
      <c r="H284" s="99"/>
      <c r="I284" s="99"/>
    </row>
  </sheetData>
  <sheetProtection/>
  <mergeCells count="10">
    <mergeCell ref="A2:I3"/>
    <mergeCell ref="A5:A7"/>
    <mergeCell ref="B5:B7"/>
    <mergeCell ref="C5:C7"/>
    <mergeCell ref="D5:D7"/>
    <mergeCell ref="E5:E6"/>
    <mergeCell ref="F5:F7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6" max="17" man="1"/>
    <brk id="108" max="24" man="1"/>
  </rowBreaks>
  <colBreaks count="1" manualBreakCount="1">
    <brk id="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Деркач</cp:lastModifiedBy>
  <dcterms:created xsi:type="dcterms:W3CDTF">2017-02-21T12:24:07Z</dcterms:created>
  <dcterms:modified xsi:type="dcterms:W3CDTF">2017-02-21T13:05:20Z</dcterms:modified>
  <cp:category/>
  <cp:version/>
  <cp:contentType/>
  <cp:contentStatus/>
</cp:coreProperties>
</file>