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09 09 16" sheetId="1" r:id="rId1"/>
  </sheets>
  <externalReferences>
    <externalReference r:id="rId2"/>
  </externalReferences>
  <definedNames>
    <definedName name="_xlnm.Print_Titles" localSheetId="0">'09 09 16'!$A:$E</definedName>
    <definedName name="_xlnm.Print_Area" localSheetId="0">'09 09 16'!$D$1:$N$123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J117" i="1"/>
  <c r="I117" i="1"/>
  <c r="H117" i="1"/>
  <c r="H116" i="1" s="1"/>
  <c r="G117" i="1"/>
  <c r="I116" i="1"/>
  <c r="G116" i="1"/>
  <c r="N115" i="1"/>
  <c r="M115" i="1"/>
  <c r="L115" i="1"/>
  <c r="K115" i="1"/>
  <c r="J114" i="1"/>
  <c r="I114" i="1"/>
  <c r="I112" i="1" s="1"/>
  <c r="H114" i="1"/>
  <c r="G114" i="1"/>
  <c r="N113" i="1"/>
  <c r="L113" i="1"/>
  <c r="H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J107" i="1"/>
  <c r="N107" i="1" s="1"/>
  <c r="I107" i="1"/>
  <c r="H107" i="1"/>
  <c r="G107" i="1"/>
  <c r="J106" i="1"/>
  <c r="I105" i="1"/>
  <c r="H105" i="1"/>
  <c r="G105" i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J92" i="1"/>
  <c r="I92" i="1"/>
  <c r="H92" i="1"/>
  <c r="G92" i="1"/>
  <c r="F92" i="1"/>
  <c r="H91" i="1"/>
  <c r="J90" i="1"/>
  <c r="N89" i="1"/>
  <c r="M89" i="1"/>
  <c r="L89" i="1"/>
  <c r="K89" i="1"/>
  <c r="I88" i="1"/>
  <c r="I84" i="1" s="1"/>
  <c r="H88" i="1"/>
  <c r="G88" i="1"/>
  <c r="F88" i="1"/>
  <c r="N87" i="1"/>
  <c r="L87" i="1"/>
  <c r="N86" i="1"/>
  <c r="M86" i="1"/>
  <c r="L86" i="1"/>
  <c r="K86" i="1"/>
  <c r="J85" i="1"/>
  <c r="I85" i="1"/>
  <c r="H85" i="1"/>
  <c r="G85" i="1"/>
  <c r="G84" i="1"/>
  <c r="N82" i="1"/>
  <c r="L82" i="1"/>
  <c r="N81" i="1"/>
  <c r="L81" i="1"/>
  <c r="N80" i="1"/>
  <c r="L80" i="1"/>
  <c r="N79" i="1"/>
  <c r="L79" i="1"/>
  <c r="J78" i="1"/>
  <c r="L78" i="1" s="1"/>
  <c r="I78" i="1"/>
  <c r="I77" i="1" s="1"/>
  <c r="H78" i="1"/>
  <c r="H77" i="1" s="1"/>
  <c r="G78" i="1"/>
  <c r="G77" i="1"/>
  <c r="N76" i="1"/>
  <c r="L76" i="1"/>
  <c r="N75" i="1"/>
  <c r="M75" i="1"/>
  <c r="L75" i="1"/>
  <c r="K75" i="1"/>
  <c r="N74" i="1"/>
  <c r="M74" i="1"/>
  <c r="L74" i="1"/>
  <c r="K74" i="1"/>
  <c r="N73" i="1"/>
  <c r="L73" i="1"/>
  <c r="J72" i="1"/>
  <c r="N72" i="1" s="1"/>
  <c r="I72" i="1"/>
  <c r="K72" i="1" s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J61" i="1"/>
  <c r="I61" i="1"/>
  <c r="H61" i="1"/>
  <c r="G61" i="1"/>
  <c r="N60" i="1"/>
  <c r="L60" i="1"/>
  <c r="N59" i="1"/>
  <c r="M59" i="1"/>
  <c r="L59" i="1"/>
  <c r="K59" i="1"/>
  <c r="J58" i="1"/>
  <c r="N58" i="1" s="1"/>
  <c r="I58" i="1"/>
  <c r="H58" i="1"/>
  <c r="G58" i="1"/>
  <c r="N57" i="1"/>
  <c r="L57" i="1"/>
  <c r="N56" i="1"/>
  <c r="M56" i="1"/>
  <c r="L56" i="1"/>
  <c r="K56" i="1"/>
  <c r="J55" i="1"/>
  <c r="I55" i="1"/>
  <c r="H55" i="1"/>
  <c r="M55" i="1" s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N44" i="1"/>
  <c r="J44" i="1"/>
  <c r="I44" i="1"/>
  <c r="H44" i="1"/>
  <c r="G44" i="1"/>
  <c r="N42" i="1"/>
  <c r="L42" i="1"/>
  <c r="J41" i="1"/>
  <c r="N41" i="1" s="1"/>
  <c r="J40" i="1"/>
  <c r="N40" i="1" s="1"/>
  <c r="N39" i="1"/>
  <c r="M39" i="1"/>
  <c r="L39" i="1"/>
  <c r="K39" i="1"/>
  <c r="J38" i="1"/>
  <c r="L38" i="1" s="1"/>
  <c r="I38" i="1"/>
  <c r="K38" i="1" s="1"/>
  <c r="H38" i="1"/>
  <c r="N38" i="1" s="1"/>
  <c r="G38" i="1"/>
  <c r="N37" i="1"/>
  <c r="M37" i="1"/>
  <c r="L37" i="1"/>
  <c r="N36" i="1"/>
  <c r="J36" i="1"/>
  <c r="I36" i="1"/>
  <c r="H36" i="1"/>
  <c r="G36" i="1"/>
  <c r="N35" i="1"/>
  <c r="M35" i="1"/>
  <c r="L35" i="1"/>
  <c r="K35" i="1"/>
  <c r="J34" i="1"/>
  <c r="K34" i="1" s="1"/>
  <c r="J33" i="1"/>
  <c r="M33" i="1" s="1"/>
  <c r="I33" i="1"/>
  <c r="H33" i="1"/>
  <c r="G33" i="1"/>
  <c r="J32" i="1"/>
  <c r="N32" i="1" s="1"/>
  <c r="J31" i="1"/>
  <c r="L31" i="1" s="1"/>
  <c r="N30" i="1"/>
  <c r="L30" i="1"/>
  <c r="N29" i="1"/>
  <c r="L29" i="1"/>
  <c r="J28" i="1"/>
  <c r="N28" i="1" s="1"/>
  <c r="I27" i="1"/>
  <c r="I24" i="1" s="1"/>
  <c r="H27" i="1"/>
  <c r="G27" i="1"/>
  <c r="N26" i="1"/>
  <c r="L26" i="1"/>
  <c r="J25" i="1"/>
  <c r="L25" i="1" s="1"/>
  <c r="J23" i="1"/>
  <c r="L23" i="1" s="1"/>
  <c r="J22" i="1"/>
  <c r="L22" i="1" s="1"/>
  <c r="J21" i="1"/>
  <c r="L21" i="1" s="1"/>
  <c r="J20" i="1"/>
  <c r="M20" i="1" s="1"/>
  <c r="J19" i="1"/>
  <c r="N19" i="1" s="1"/>
  <c r="J18" i="1"/>
  <c r="K18" i="1" s="1"/>
  <c r="J17" i="1"/>
  <c r="L17" i="1" s="1"/>
  <c r="J16" i="1"/>
  <c r="M16" i="1" s="1"/>
  <c r="N15" i="1"/>
  <c r="L15" i="1"/>
  <c r="N14" i="1"/>
  <c r="M14" i="1"/>
  <c r="L14" i="1"/>
  <c r="K14" i="1"/>
  <c r="J13" i="1"/>
  <c r="N13" i="1" s="1"/>
  <c r="I13" i="1"/>
  <c r="H13" i="1"/>
  <c r="G13" i="1"/>
  <c r="J12" i="1"/>
  <c r="L12" i="1" s="1"/>
  <c r="L11" i="1"/>
  <c r="J11" i="1"/>
  <c r="M11" i="1" s="1"/>
  <c r="N10" i="1"/>
  <c r="L10" i="1"/>
  <c r="J9" i="1"/>
  <c r="J8" i="1"/>
  <c r="I7" i="1"/>
  <c r="H7" i="1"/>
  <c r="G7" i="1"/>
  <c r="G6" i="1" s="1"/>
  <c r="F7" i="1"/>
  <c r="I6" i="1"/>
  <c r="H6" i="1"/>
  <c r="N11" i="1" l="1"/>
  <c r="M12" i="1"/>
  <c r="K16" i="1"/>
  <c r="N16" i="1"/>
  <c r="K17" i="1"/>
  <c r="N17" i="1"/>
  <c r="L18" i="1"/>
  <c r="N18" i="1"/>
  <c r="K19" i="1"/>
  <c r="M19" i="1"/>
  <c r="K20" i="1"/>
  <c r="N20" i="1"/>
  <c r="K21" i="1"/>
  <c r="N21" i="1"/>
  <c r="N22" i="1"/>
  <c r="N23" i="1"/>
  <c r="N25" i="1"/>
  <c r="J27" i="1"/>
  <c r="K28" i="1"/>
  <c r="M28" i="1"/>
  <c r="N31" i="1"/>
  <c r="L32" i="1"/>
  <c r="G24" i="1"/>
  <c r="K33" i="1"/>
  <c r="N33" i="1"/>
  <c r="L34" i="1"/>
  <c r="N34" i="1"/>
  <c r="L40" i="1"/>
  <c r="J43" i="1"/>
  <c r="L55" i="1"/>
  <c r="J77" i="1"/>
  <c r="L77" i="1" s="1"/>
  <c r="N78" i="1"/>
  <c r="H84" i="1"/>
  <c r="H83" i="1" s="1"/>
  <c r="G91" i="1"/>
  <c r="G83" i="1" s="1"/>
  <c r="N12" i="1"/>
  <c r="L16" i="1"/>
  <c r="M17" i="1"/>
  <c r="M18" i="1"/>
  <c r="L19" i="1"/>
  <c r="L20" i="1"/>
  <c r="M21" i="1"/>
  <c r="L28" i="1"/>
  <c r="M34" i="1"/>
  <c r="I43" i="1"/>
  <c r="I5" i="1" s="1"/>
  <c r="G43" i="1"/>
  <c r="M8" i="1"/>
  <c r="J7" i="1"/>
  <c r="N8" i="1"/>
  <c r="L8" i="1"/>
  <c r="H24" i="1"/>
  <c r="N27" i="1"/>
  <c r="M90" i="1"/>
  <c r="J88" i="1"/>
  <c r="L90" i="1"/>
  <c r="N90" i="1"/>
  <c r="K90" i="1"/>
  <c r="L114" i="1"/>
  <c r="J112" i="1"/>
  <c r="K114" i="1"/>
  <c r="N114" i="1"/>
  <c r="M114" i="1"/>
  <c r="L117" i="1"/>
  <c r="K117" i="1"/>
  <c r="N117" i="1"/>
  <c r="J116" i="1"/>
  <c r="M117" i="1"/>
  <c r="K8" i="1"/>
  <c r="L106" i="1"/>
  <c r="K106" i="1"/>
  <c r="N106" i="1"/>
  <c r="M106" i="1"/>
  <c r="J105" i="1"/>
  <c r="L9" i="1"/>
  <c r="N9" i="1"/>
  <c r="M9" i="1"/>
  <c r="K9" i="1"/>
  <c r="N61" i="1"/>
  <c r="H43" i="1"/>
  <c r="M43" i="1" s="1"/>
  <c r="L92" i="1"/>
  <c r="K92" i="1"/>
  <c r="N92" i="1"/>
  <c r="M92" i="1"/>
  <c r="M27" i="1"/>
  <c r="L43" i="1"/>
  <c r="K43" i="1"/>
  <c r="L13" i="1"/>
  <c r="M85" i="1"/>
  <c r="L85" i="1"/>
  <c r="G5" i="1"/>
  <c r="G122" i="1" s="1"/>
  <c r="K13" i="1"/>
  <c r="K23" i="1"/>
  <c r="K27" i="1"/>
  <c r="L36" i="1"/>
  <c r="L41" i="1"/>
  <c r="M44" i="1"/>
  <c r="L44" i="1"/>
  <c r="K55" i="1"/>
  <c r="M58" i="1"/>
  <c r="L58" i="1"/>
  <c r="L61" i="1"/>
  <c r="K85" i="1"/>
  <c r="L107" i="1"/>
  <c r="K107" i="1"/>
  <c r="K11" i="1"/>
  <c r="K12" i="1"/>
  <c r="M13" i="1"/>
  <c r="M23" i="1"/>
  <c r="J24" i="1"/>
  <c r="L27" i="1"/>
  <c r="L33" i="1"/>
  <c r="M36" i="1"/>
  <c r="M38" i="1"/>
  <c r="K44" i="1"/>
  <c r="K58" i="1"/>
  <c r="M72" i="1"/>
  <c r="L72" i="1"/>
  <c r="N77" i="1"/>
  <c r="J84" i="1"/>
  <c r="N85" i="1"/>
  <c r="I91" i="1"/>
  <c r="I83" i="1" s="1"/>
  <c r="M107" i="1"/>
  <c r="N55" i="1"/>
  <c r="I122" i="1" l="1"/>
  <c r="N43" i="1"/>
  <c r="L24" i="1"/>
  <c r="N24" i="1"/>
  <c r="M24" i="1"/>
  <c r="K24" i="1"/>
  <c r="M105" i="1"/>
  <c r="L105" i="1"/>
  <c r="N105" i="1"/>
  <c r="K105" i="1"/>
  <c r="J91" i="1"/>
  <c r="N7" i="1"/>
  <c r="M7" i="1"/>
  <c r="L7" i="1"/>
  <c r="K7" i="1"/>
  <c r="J6" i="1"/>
  <c r="M84" i="1"/>
  <c r="L84" i="1"/>
  <c r="J83" i="1"/>
  <c r="N84" i="1"/>
  <c r="K84" i="1"/>
  <c r="N112" i="1"/>
  <c r="M112" i="1"/>
  <c r="L112" i="1"/>
  <c r="K112" i="1"/>
  <c r="H5" i="1"/>
  <c r="H122" i="1" s="1"/>
  <c r="L116" i="1"/>
  <c r="K116" i="1"/>
  <c r="M116" i="1"/>
  <c r="N116" i="1"/>
  <c r="N88" i="1"/>
  <c r="M88" i="1"/>
  <c r="L88" i="1"/>
  <c r="K88" i="1"/>
  <c r="K6" i="1" l="1"/>
  <c r="M6" i="1"/>
  <c r="J5" i="1"/>
  <c r="L6" i="1"/>
  <c r="N6" i="1"/>
  <c r="M83" i="1"/>
  <c r="L83" i="1"/>
  <c r="N83" i="1"/>
  <c r="K83" i="1"/>
  <c r="M91" i="1"/>
  <c r="L91" i="1"/>
  <c r="N91" i="1"/>
  <c r="K91" i="1"/>
  <c r="J122" i="1" l="1"/>
  <c r="K5" i="1"/>
  <c r="N5" i="1"/>
  <c r="M5" i="1"/>
  <c r="L5" i="1"/>
  <c r="N122" i="1" l="1"/>
  <c r="M122" i="1"/>
  <c r="K122" i="1"/>
  <c r="L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<sst xmlns="http://schemas.openxmlformats.org/spreadsheetml/2006/main" count="134" uniqueCount="132">
  <si>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12.09.2016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</si>
  <si>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</si>
  <si>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</si>
  <si>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</si>
  <si>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</si>
  <si>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</si>
  <si>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</si>
  <si>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</si>
  <si>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</si>
  <si>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січень-вересень 2016 року з урах.змін</t>
  </si>
  <si>
    <t>ФАКТ</t>
  </si>
  <si>
    <t xml:space="preserve"> % виконання до плану січня-вересня п.р.</t>
  </si>
  <si>
    <t>Відхилення факту від плану січня-вересня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</si>
  <si>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</si>
  <si>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</si>
  <si>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12.09.2016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</si>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</sst>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82" zoomScale="30" zoomScaleNormal="50" zoomScaleSheetLayoutView="30" workbookViewId="0">
      <selection activeCell="J7" sqref="J7"/>
    </sheetView>
  </sheetViews>
  <sheetFormatPr defaultColWidth="9.140625" defaultRowHeight="25.5" x14ac:dyDescent="0.35"/>
  <cols>
    <col min="1" max="3" width="0.7109375" style="145" hidden="1" customWidth="1"/>
    <col min="4" max="4" width="50" style="145" customWidth="1"/>
    <col min="5" max="5" width="241" style="145" customWidth="1"/>
    <col min="6" max="6" width="53.42578125" style="145" hidden="1" customWidth="1"/>
    <col min="7" max="8" width="57.42578125" style="145" customWidth="1"/>
    <col min="9" max="9" width="49.85546875" style="145" customWidth="1"/>
    <col min="10" max="10" width="52.140625" style="145" customWidth="1"/>
    <col min="11" max="11" width="43.7109375" style="145" customWidth="1"/>
    <col min="12" max="12" width="43.140625" style="145" customWidth="1"/>
    <col min="13" max="13" width="44.85546875" style="144" customWidth="1"/>
    <col min="14" max="14" width="48" style="144" customWidth="1"/>
    <col min="15" max="16384" width="9.140625" style="144"/>
  </cols>
  <sheetData>
    <row r="1" spans="1:17" s="6" customFormat="1" ht="120.75" customHeight="1" thickBot="1" x14ac:dyDescent="0.75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 x14ac:dyDescent="0.4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 x14ac:dyDescent="0.4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 x14ac:dyDescent="0.45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2215433.2000000002</v>
      </c>
      <c r="I5" s="23">
        <f>I6+I24+I38+I40+I43+I77</f>
        <v>1554349.2999999998</v>
      </c>
      <c r="J5" s="23">
        <f>J6+J24+J38+J40+J43+J77</f>
        <v>1871559.9044400007</v>
      </c>
      <c r="K5" s="24">
        <f>J5/I5</f>
        <v>1.2040793561910446</v>
      </c>
      <c r="L5" s="25">
        <f t="shared" ref="L5:L68" si="0">J5-I5</f>
        <v>317210.60444000084</v>
      </c>
      <c r="M5" s="26">
        <f>J5/H5</f>
        <v>0.84478281919761811</v>
      </c>
      <c r="N5" s="27">
        <f t="shared" ref="N5:N68" si="1">J5-H5</f>
        <v>-343873.29555999953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1277792.1000000001</v>
      </c>
      <c r="I6" s="31">
        <f>I7+I13</f>
        <v>891064.6</v>
      </c>
      <c r="J6" s="31">
        <f>J7+J13</f>
        <v>993123.42294000043</v>
      </c>
      <c r="K6" s="32">
        <f>J6/I6</f>
        <v>1.114535829321466</v>
      </c>
      <c r="L6" s="31">
        <f t="shared" si="0"/>
        <v>102058.82294000045</v>
      </c>
      <c r="M6" s="26">
        <f>J6/H6</f>
        <v>0.77721831504514727</v>
      </c>
      <c r="N6" s="27">
        <f t="shared" si="1"/>
        <v>-284668.67705999967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736866.6</v>
      </c>
      <c r="J7" s="38">
        <f>J8+J9+J11+J12+J10+0.15298</f>
        <v>754622.90095000016</v>
      </c>
      <c r="K7" s="39">
        <f>J7/I7</f>
        <v>1.0240970359492481</v>
      </c>
      <c r="L7" s="40">
        <f t="shared" si="0"/>
        <v>17756.300950000179</v>
      </c>
      <c r="M7" s="26">
        <f>J7/H7</f>
        <v>0.74200262352798674</v>
      </c>
      <c r="N7" s="27">
        <f t="shared" si="1"/>
        <v>-262385.49904999987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676946.6</v>
      </c>
      <c r="J8" s="44">
        <f>1681978.85094-1009187.31077</f>
        <v>672791.54017000005</v>
      </c>
      <c r="K8" s="45">
        <f>J8/I8</f>
        <v>0.99386205672648342</v>
      </c>
      <c r="L8" s="44">
        <f t="shared" si="0"/>
        <v>-4155.0598299999256</v>
      </c>
      <c r="M8" s="45">
        <f>J8/H8</f>
        <v>0.72788642856648278</v>
      </c>
      <c r="N8" s="46">
        <f t="shared" si="1"/>
        <v>-251516.85982999997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5210</v>
      </c>
      <c r="J9" s="44">
        <f>15383.88678-9230.33204</f>
        <v>6153.5547400000014</v>
      </c>
      <c r="K9" s="45">
        <f>J9/I9</f>
        <v>1.1811045566218812</v>
      </c>
      <c r="L9" s="44">
        <f t="shared" si="0"/>
        <v>943.5547400000014</v>
      </c>
      <c r="M9" s="45">
        <f>J9/H9</f>
        <v>0.83156145135135151</v>
      </c>
      <c r="N9" s="46">
        <f t="shared" si="1"/>
        <v>-1246.4452599999986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32150</v>
      </c>
      <c r="J11" s="44">
        <f>101993.96831-61196.38095</f>
        <v>40797.587359999998</v>
      </c>
      <c r="K11" s="45">
        <f>J11/I11</f>
        <v>1.2689762786936236</v>
      </c>
      <c r="L11" s="44">
        <f t="shared" si="0"/>
        <v>8647.5873599999977</v>
      </c>
      <c r="M11" s="45">
        <f>J11/H11</f>
        <v>0.78156297624521065</v>
      </c>
      <c r="N11" s="46">
        <f t="shared" si="1"/>
        <v>-11402.412640000002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22560</v>
      </c>
      <c r="J12" s="44">
        <f>87200.16418-52320.09848</f>
        <v>34880.065700000006</v>
      </c>
      <c r="K12" s="45">
        <f>J12/I12</f>
        <v>1.5461022030141847</v>
      </c>
      <c r="L12" s="44">
        <f t="shared" si="0"/>
        <v>12320.065700000006</v>
      </c>
      <c r="M12" s="45">
        <f>J12/H12</f>
        <v>1.0537784199395772</v>
      </c>
      <c r="N12" s="46">
        <f t="shared" si="1"/>
        <v>1780.0657000000065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260783.7</v>
      </c>
      <c r="I13" s="38">
        <f>I14+I15+I16+I17+I18+I19+I20+I21+I22+I23</f>
        <v>154198</v>
      </c>
      <c r="J13" s="38">
        <f>J14+J15+J16+J17+J18+J19+J20+J21+J22+J23</f>
        <v>238500.52199000027</v>
      </c>
      <c r="K13" s="26">
        <f>J13/I13</f>
        <v>1.5467160533210564</v>
      </c>
      <c r="L13" s="38">
        <f t="shared" si="0"/>
        <v>84302.52199000027</v>
      </c>
      <c r="M13" s="26">
        <f>J13/H13</f>
        <v>0.91455302609020528</v>
      </c>
      <c r="N13" s="27">
        <f t="shared" si="1"/>
        <v>-22283.178009999741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677</v>
      </c>
      <c r="J14" s="44">
        <v>920.08076000000005</v>
      </c>
      <c r="K14" s="45">
        <f>J14/I14</f>
        <v>1.3590557754800592</v>
      </c>
      <c r="L14" s="44">
        <f t="shared" si="0"/>
        <v>243.08076000000005</v>
      </c>
      <c r="M14" s="45">
        <f>J14/H14</f>
        <v>1.0131932166061006</v>
      </c>
      <c r="N14" s="46">
        <f t="shared" si="1"/>
        <v>11.980760000000032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87.207490000000007</v>
      </c>
      <c r="K15" s="45">
        <v>0</v>
      </c>
      <c r="L15" s="44">
        <f t="shared" si="0"/>
        <v>87.207490000000007</v>
      </c>
      <c r="M15" s="45">
        <v>0</v>
      </c>
      <c r="N15" s="46">
        <f t="shared" si="1"/>
        <v>87.207490000000007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85800</v>
      </c>
      <c r="J16" s="44">
        <f>1240443.84314-1116399.4588</f>
        <v>124044.38434000011</v>
      </c>
      <c r="K16" s="45">
        <f t="shared" ref="K16:K21" si="2">J16/I16</f>
        <v>1.4457387452214465</v>
      </c>
      <c r="L16" s="44">
        <f t="shared" si="0"/>
        <v>38244.384340000106</v>
      </c>
      <c r="M16" s="45">
        <f t="shared" ref="M16:M21" si="3">J16/H16</f>
        <v>0.91338726531033088</v>
      </c>
      <c r="N16" s="46">
        <f t="shared" si="1"/>
        <v>-11762.615659999894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9080</v>
      </c>
      <c r="J17" s="44">
        <f>115159.12213-103643.20971</f>
        <v>11515.912420000008</v>
      </c>
      <c r="K17" s="45">
        <f t="shared" si="2"/>
        <v>1.2682722929515426</v>
      </c>
      <c r="L17" s="44">
        <f t="shared" si="0"/>
        <v>2435.9124200000078</v>
      </c>
      <c r="M17" s="45">
        <f t="shared" si="3"/>
        <v>0.85303054962963021</v>
      </c>
      <c r="N17" s="46">
        <f t="shared" si="1"/>
        <v>-1984.0875799999922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19020</v>
      </c>
      <c r="J18" s="44">
        <f>396248.29337-356623.46403</f>
        <v>39624.829340000055</v>
      </c>
      <c r="K18" s="45">
        <f t="shared" si="2"/>
        <v>2.0833243606729788</v>
      </c>
      <c r="L18" s="44">
        <f t="shared" si="0"/>
        <v>20604.829340000055</v>
      </c>
      <c r="M18" s="45">
        <f t="shared" si="3"/>
        <v>0.74763828943396327</v>
      </c>
      <c r="N18" s="46">
        <f t="shared" si="1"/>
        <v>-13375.170659999945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5070</v>
      </c>
      <c r="J19" s="44">
        <f>76471.5605-68824.40443</f>
        <v>7647.1560700000118</v>
      </c>
      <c r="K19" s="45">
        <f t="shared" si="2"/>
        <v>1.5083148067061167</v>
      </c>
      <c r="L19" s="44">
        <f t="shared" si="0"/>
        <v>2577.1560700000118</v>
      </c>
      <c r="M19" s="45">
        <f t="shared" si="3"/>
        <v>0.60213827322834734</v>
      </c>
      <c r="N19" s="46">
        <f t="shared" si="1"/>
        <v>-5052.8439299999882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55</v>
      </c>
      <c r="J20" s="44">
        <f>176.46362-158.81726</f>
        <v>17.646359999999987</v>
      </c>
      <c r="K20" s="45">
        <f t="shared" si="2"/>
        <v>0.32084290909090885</v>
      </c>
      <c r="L20" s="44">
        <f t="shared" si="0"/>
        <v>-37.353640000000013</v>
      </c>
      <c r="M20" s="45">
        <f t="shared" si="3"/>
        <v>0.21363631961259066</v>
      </c>
      <c r="N20" s="46">
        <f t="shared" si="1"/>
        <v>-64.953640000000007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44680</v>
      </c>
      <c r="I21" s="43">
        <v>34420</v>
      </c>
      <c r="J21" s="44">
        <f>524553.84345-472098.459</f>
        <v>52455.384450000071</v>
      </c>
      <c r="K21" s="45">
        <f t="shared" si="2"/>
        <v>1.5239797922719369</v>
      </c>
      <c r="L21" s="44">
        <f t="shared" si="0"/>
        <v>18035.384450000071</v>
      </c>
      <c r="M21" s="45">
        <f t="shared" si="3"/>
        <v>1.1740238238585512</v>
      </c>
      <c r="N21" s="46">
        <f t="shared" si="1"/>
        <v>7775.3844500000705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5.498-4.9482</f>
        <v>0.54980000000000029</v>
      </c>
      <c r="K22" s="45">
        <v>0</v>
      </c>
      <c r="L22" s="44">
        <f t="shared" si="0"/>
        <v>0.54980000000000029</v>
      </c>
      <c r="M22" s="45">
        <v>0</v>
      </c>
      <c r="N22" s="46">
        <f t="shared" si="1"/>
        <v>0.54980000000000029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76</v>
      </c>
      <c r="J23" s="44">
        <f>21873.70962-19686.33866</f>
        <v>2187.3709600000002</v>
      </c>
      <c r="K23" s="45">
        <f>J23/I23</f>
        <v>28.781196842105267</v>
      </c>
      <c r="L23" s="44">
        <f t="shared" si="0"/>
        <v>2111.3709600000002</v>
      </c>
      <c r="M23" s="45">
        <f>J23/H23</f>
        <v>20.635575094339625</v>
      </c>
      <c r="N23" s="46">
        <f t="shared" si="1"/>
        <v>2081.3709600000002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8102.5</v>
      </c>
      <c r="J24" s="38">
        <f>J25+J27+J33+J36</f>
        <v>13771.92576</v>
      </c>
      <c r="K24" s="26">
        <f>J24/I24</f>
        <v>1.6997131453255168</v>
      </c>
      <c r="L24" s="38">
        <f t="shared" si="0"/>
        <v>5669.4257600000001</v>
      </c>
      <c r="M24" s="26">
        <f>J24/H24</f>
        <v>0.96791809057940459</v>
      </c>
      <c r="N24" s="27">
        <f t="shared" si="1"/>
        <v>-456.47423999999955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46.055480000000003</v>
      </c>
      <c r="K25" s="45">
        <v>0</v>
      </c>
      <c r="L25" s="44">
        <f t="shared" si="0"/>
        <v>46.055480000000003</v>
      </c>
      <c r="M25" s="45">
        <v>0</v>
      </c>
      <c r="N25" s="27">
        <f t="shared" si="1"/>
        <v>46.055480000000003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46.055480000000003</v>
      </c>
      <c r="K26" s="45">
        <v>0</v>
      </c>
      <c r="L26" s="44">
        <f t="shared" si="0"/>
        <v>46.055480000000003</v>
      </c>
      <c r="M26" s="45">
        <v>0</v>
      </c>
      <c r="N26" s="46">
        <f t="shared" si="1"/>
        <v>46.055480000000003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7820</v>
      </c>
      <c r="J27" s="51">
        <f>J28+J29+J31+J32+J30</f>
        <v>12811.99293</v>
      </c>
      <c r="K27" s="26">
        <f>J27/I27</f>
        <v>1.6383622672634273</v>
      </c>
      <c r="L27" s="38">
        <f t="shared" si="0"/>
        <v>4991.9929300000003</v>
      </c>
      <c r="M27" s="26">
        <f>J27/H27</f>
        <v>0.92975275253991296</v>
      </c>
      <c r="N27" s="27">
        <f t="shared" si="1"/>
        <v>-968.00706999999966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7820</v>
      </c>
      <c r="J28" s="44">
        <f>25595.43181-12797.71604</f>
        <v>12797.715769999999</v>
      </c>
      <c r="K28" s="45">
        <f>J28/I28</f>
        <v>1.6365365434782608</v>
      </c>
      <c r="L28" s="44">
        <f t="shared" si="0"/>
        <v>4977.7157699999989</v>
      </c>
      <c r="M28" s="45">
        <f>J28/H28</f>
        <v>0.92871667416545711</v>
      </c>
      <c r="N28" s="46">
        <f t="shared" si="1"/>
        <v>-982.28423000000112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2.3178700000000001</v>
      </c>
      <c r="K29" s="45">
        <v>0</v>
      </c>
      <c r="L29" s="44">
        <f t="shared" si="0"/>
        <v>2.3178700000000001</v>
      </c>
      <c r="M29" s="45">
        <v>0</v>
      </c>
      <c r="N29" s="46">
        <f t="shared" si="1"/>
        <v>2.3178700000000001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0.51858-0.2593</f>
        <v>0.25928000000000007</v>
      </c>
      <c r="K31" s="45">
        <v>0</v>
      </c>
      <c r="L31" s="44">
        <f t="shared" si="0"/>
        <v>0.25928000000000007</v>
      </c>
      <c r="M31" s="45">
        <v>0</v>
      </c>
      <c r="N31" s="46">
        <f t="shared" si="1"/>
        <v>0.25928000000000007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282.10000000000002</v>
      </c>
      <c r="J33" s="38">
        <f>J35+J34</f>
        <v>913.04847000000007</v>
      </c>
      <c r="K33" s="26">
        <f>J33/I33</f>
        <v>3.2366127968805389</v>
      </c>
      <c r="L33" s="38">
        <f t="shared" si="0"/>
        <v>630.94847000000004</v>
      </c>
      <c r="M33" s="26">
        <f t="shared" ref="M33:M39" si="4">J33/H33</f>
        <v>2.0430710897292461</v>
      </c>
      <c r="N33" s="27">
        <f t="shared" si="1"/>
        <v>466.14847000000009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80.099999999999994</v>
      </c>
      <c r="J34" s="44">
        <f>300.40597-225.30431</f>
        <v>75.101660000000038</v>
      </c>
      <c r="K34" s="45">
        <f>J34/I34</f>
        <v>0.93759875156054984</v>
      </c>
      <c r="L34" s="44">
        <f t="shared" si="0"/>
        <v>-4.9983399999999563</v>
      </c>
      <c r="M34" s="45">
        <f t="shared" si="4"/>
        <v>0.74358079207920835</v>
      </c>
      <c r="N34" s="46">
        <f t="shared" si="1"/>
        <v>-25.898339999999962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837.94681000000003</v>
      </c>
      <c r="K35" s="45">
        <f>J35/I35</f>
        <v>4.1482515346534656</v>
      </c>
      <c r="L35" s="44">
        <f t="shared" si="0"/>
        <v>635.94681000000003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0.4</v>
      </c>
      <c r="J36" s="51">
        <f>J37</f>
        <v>0.82887999999999995</v>
      </c>
      <c r="K36" s="26">
        <v>0</v>
      </c>
      <c r="L36" s="38">
        <f t="shared" si="0"/>
        <v>0.42887999999999993</v>
      </c>
      <c r="M36" s="26">
        <f t="shared" si="4"/>
        <v>0.55258666666666667</v>
      </c>
      <c r="N36" s="27">
        <f t="shared" si="1"/>
        <v>-0.67112000000000005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0.4</v>
      </c>
      <c r="J37" s="44">
        <v>0.82887999999999995</v>
      </c>
      <c r="K37" s="45">
        <v>0</v>
      </c>
      <c r="L37" s="44">
        <f t="shared" si="0"/>
        <v>0.42887999999999993</v>
      </c>
      <c r="M37" s="45">
        <f t="shared" si="4"/>
        <v>0.55258666666666667</v>
      </c>
      <c r="N37" s="46">
        <f t="shared" si="1"/>
        <v>-0.67112000000000005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141314</v>
      </c>
      <c r="I38" s="38">
        <f>I39</f>
        <v>107827.5</v>
      </c>
      <c r="J38" s="38">
        <f>J39</f>
        <v>120700.03952000001</v>
      </c>
      <c r="K38" s="26">
        <f>J38/I38</f>
        <v>1.1193808585008462</v>
      </c>
      <c r="L38" s="38">
        <f t="shared" si="0"/>
        <v>12872.539520000006</v>
      </c>
      <c r="M38" s="26">
        <f t="shared" si="4"/>
        <v>0.85412655165093343</v>
      </c>
      <c r="N38" s="27">
        <f t="shared" si="1"/>
        <v>-20613.960479999994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141314</v>
      </c>
      <c r="I39" s="43">
        <v>107827.5</v>
      </c>
      <c r="J39" s="44">
        <v>120700.03952000001</v>
      </c>
      <c r="K39" s="45">
        <f>J39/I39</f>
        <v>1.1193808585008462</v>
      </c>
      <c r="L39" s="44">
        <f t="shared" si="0"/>
        <v>12872.539520000006</v>
      </c>
      <c r="M39" s="45">
        <f t="shared" si="4"/>
        <v>0.85412655165093343</v>
      </c>
      <c r="N39" s="46">
        <f t="shared" si="1"/>
        <v>-20613.960479999994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782098.7</v>
      </c>
      <c r="I43" s="38">
        <f>I44+I56+I58+I61+I72</f>
        <v>547354.69999999995</v>
      </c>
      <c r="J43" s="38">
        <f>J44+J56+J58+J61+J72</f>
        <v>743964.48946000007</v>
      </c>
      <c r="K43" s="26">
        <f>J43/I43</f>
        <v>1.3591999656895248</v>
      </c>
      <c r="L43" s="38">
        <f t="shared" si="0"/>
        <v>196609.78946000012</v>
      </c>
      <c r="M43" s="26">
        <f t="shared" ref="M43:M56" si="5">J43/H43</f>
        <v>0.95124117897140104</v>
      </c>
      <c r="N43" s="27">
        <f t="shared" si="1"/>
        <v>-38134.210539999884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565829.89999999991</v>
      </c>
      <c r="I44" s="38">
        <f>I45+I46+I47+I48+I49+I50+I51+I52+I54+I53</f>
        <v>391908.4</v>
      </c>
      <c r="J44" s="38">
        <f>J45+J46+J47+J48+J49+J50+J51+J52+J54+J53</f>
        <v>528619.68619000004</v>
      </c>
      <c r="K44" s="26">
        <f>J44/I44</f>
        <v>1.3488347945336205</v>
      </c>
      <c r="L44" s="38">
        <f t="shared" si="0"/>
        <v>136711.28619000001</v>
      </c>
      <c r="M44" s="26">
        <f t="shared" si="5"/>
        <v>0.93423780926034505</v>
      </c>
      <c r="N44" s="27">
        <f t="shared" si="1"/>
        <v>-37210.21380999987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807</v>
      </c>
      <c r="J45" s="44">
        <v>1562.2011500000001</v>
      </c>
      <c r="K45" s="45">
        <f>J45/I45</f>
        <v>1.9358130731102852</v>
      </c>
      <c r="L45" s="44">
        <f t="shared" si="0"/>
        <v>755.2011500000001</v>
      </c>
      <c r="M45" s="45">
        <f t="shared" si="5"/>
        <v>0.95384121992917337</v>
      </c>
      <c r="N45" s="46">
        <f t="shared" si="1"/>
        <v>-75.598849999999857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803</v>
      </c>
      <c r="J46" s="44">
        <v>938.70799</v>
      </c>
      <c r="K46" s="45">
        <f>J46/I46</f>
        <v>1.1690012328767123</v>
      </c>
      <c r="L46" s="44">
        <f t="shared" si="0"/>
        <v>135.70799</v>
      </c>
      <c r="M46" s="45">
        <f t="shared" si="5"/>
        <v>0.78757277456162422</v>
      </c>
      <c r="N46" s="46">
        <f t="shared" si="1"/>
        <v>-253.1920100000001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96.737489999999994</v>
      </c>
      <c r="K47" s="45">
        <v>0</v>
      </c>
      <c r="L47" s="44">
        <f t="shared" si="0"/>
        <v>93.737489999999994</v>
      </c>
      <c r="M47" s="45">
        <f t="shared" si="5"/>
        <v>7.00996304347826</v>
      </c>
      <c r="N47" s="46">
        <f t="shared" si="1"/>
        <v>82.937489999999997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15110</v>
      </c>
      <c r="J48" s="44">
        <v>24225.937760000001</v>
      </c>
      <c r="K48" s="45">
        <f>J48/I48</f>
        <v>1.603304947716744</v>
      </c>
      <c r="L48" s="44">
        <f t="shared" si="0"/>
        <v>9115.9377600000007</v>
      </c>
      <c r="M48" s="45">
        <f t="shared" si="5"/>
        <v>0.74522315101066505</v>
      </c>
      <c r="N48" s="46">
        <f t="shared" si="1"/>
        <v>-8282.3622399999986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182812.5</v>
      </c>
      <c r="I49" s="43">
        <v>130100</v>
      </c>
      <c r="J49" s="44">
        <v>177957.21549</v>
      </c>
      <c r="K49" s="45">
        <f>J49/I49</f>
        <v>1.3678494657186779</v>
      </c>
      <c r="L49" s="44">
        <f t="shared" si="0"/>
        <v>47857.215490000002</v>
      </c>
      <c r="M49" s="45">
        <f t="shared" si="5"/>
        <v>0.97344117874871794</v>
      </c>
      <c r="N49" s="46">
        <f t="shared" si="1"/>
        <v>-4855.2845099999977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326367.3</v>
      </c>
      <c r="I50" s="43">
        <v>230000</v>
      </c>
      <c r="J50" s="44">
        <v>308664.46247999999</v>
      </c>
      <c r="K50" s="45">
        <f>J50/I50</f>
        <v>1.3420194020869565</v>
      </c>
      <c r="L50" s="44">
        <f t="shared" si="0"/>
        <v>78664.462479999987</v>
      </c>
      <c r="M50" s="45">
        <f t="shared" si="5"/>
        <v>0.94575793126333429</v>
      </c>
      <c r="N50" s="46">
        <f t="shared" si="1"/>
        <v>-17702.837520000001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5130</v>
      </c>
      <c r="J51" s="44">
        <v>7999.0718100000004</v>
      </c>
      <c r="K51" s="45">
        <f>J51/I51</f>
        <v>1.5592732573099415</v>
      </c>
      <c r="L51" s="44">
        <f t="shared" si="0"/>
        <v>2869.0718100000004</v>
      </c>
      <c r="M51" s="45">
        <f t="shared" si="5"/>
        <v>1.134507468761967</v>
      </c>
      <c r="N51" s="46">
        <f t="shared" si="1"/>
        <v>948.37181000000055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1621</v>
      </c>
      <c r="J52" s="44">
        <v>1437.2583</v>
      </c>
      <c r="K52" s="45">
        <f>J52/I52</f>
        <v>0.8866491671807526</v>
      </c>
      <c r="L52" s="44">
        <f t="shared" si="0"/>
        <v>-183.74170000000004</v>
      </c>
      <c r="M52" s="45">
        <f t="shared" si="5"/>
        <v>0.32689478472490729</v>
      </c>
      <c r="N52" s="46">
        <f t="shared" si="1"/>
        <v>-2959.4416999999999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5062.8999999999996</v>
      </c>
      <c r="J53" s="44">
        <v>3530.9431599999998</v>
      </c>
      <c r="K53" s="45">
        <v>0</v>
      </c>
      <c r="L53" s="44">
        <f t="shared" si="0"/>
        <v>-1531.9568399999998</v>
      </c>
      <c r="M53" s="45">
        <f t="shared" si="5"/>
        <v>0.59045872240802677</v>
      </c>
      <c r="N53" s="46">
        <f t="shared" si="1"/>
        <v>-2449.0568400000002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3271.5</v>
      </c>
      <c r="J54" s="44">
        <v>2207.15056</v>
      </c>
      <c r="K54" s="45">
        <v>0</v>
      </c>
      <c r="L54" s="44">
        <f t="shared" si="0"/>
        <v>-1064.34944</v>
      </c>
      <c r="M54" s="45">
        <f t="shared" si="5"/>
        <v>0.57019053966777755</v>
      </c>
      <c r="N54" s="46">
        <f t="shared" si="1"/>
        <v>-1663.74944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1613.3</v>
      </c>
      <c r="J55" s="38">
        <f>J56</f>
        <v>1301.4552799999999</v>
      </c>
      <c r="K55" s="26">
        <f>J55/I55</f>
        <v>0.80670382445918298</v>
      </c>
      <c r="L55" s="38">
        <f t="shared" si="0"/>
        <v>-311.84472000000005</v>
      </c>
      <c r="M55" s="26">
        <f t="shared" si="5"/>
        <v>0.30889214629862577</v>
      </c>
      <c r="N55" s="27">
        <f t="shared" si="1"/>
        <v>-2911.8447200000001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1613.3</v>
      </c>
      <c r="J56" s="44">
        <v>1301.4552799999999</v>
      </c>
      <c r="K56" s="45">
        <f>J56/I56</f>
        <v>0.80670382445918298</v>
      </c>
      <c r="L56" s="44">
        <f t="shared" si="0"/>
        <v>-311.84472000000005</v>
      </c>
      <c r="M56" s="45">
        <f t="shared" si="5"/>
        <v>0.30889214629862577</v>
      </c>
      <c r="N56" s="46">
        <f t="shared" si="1"/>
        <v>-2911.8447200000001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997.8</v>
      </c>
      <c r="I58" s="38">
        <f>I59+I60</f>
        <v>383</v>
      </c>
      <c r="J58" s="38">
        <f>J59+J60</f>
        <v>905.02481999999998</v>
      </c>
      <c r="K58" s="26">
        <f>J58/I58</f>
        <v>2.3629890861618796</v>
      </c>
      <c r="L58" s="38">
        <f t="shared" si="0"/>
        <v>522.02481999999998</v>
      </c>
      <c r="M58" s="26">
        <f>J58/H58</f>
        <v>0.90702026458208063</v>
      </c>
      <c r="N58" s="27">
        <f t="shared" si="1"/>
        <v>-92.775179999999978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383</v>
      </c>
      <c r="J59" s="44">
        <v>870.41525999999999</v>
      </c>
      <c r="K59" s="45">
        <f>J59/I59</f>
        <v>2.2726246997389032</v>
      </c>
      <c r="L59" s="44">
        <f t="shared" si="0"/>
        <v>487.41525999999999</v>
      </c>
      <c r="M59" s="45">
        <f>J59/H59</f>
        <v>0.8723343956704751</v>
      </c>
      <c r="N59" s="46">
        <f t="shared" si="1"/>
        <v>-127.38473999999997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34.609560000000002</v>
      </c>
      <c r="K60" s="45">
        <v>0</v>
      </c>
      <c r="L60" s="44">
        <f t="shared" si="0"/>
        <v>34.609560000000002</v>
      </c>
      <c r="M60" s="45">
        <v>0</v>
      </c>
      <c r="N60" s="46">
        <f t="shared" si="1"/>
        <v>34.609560000000002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-133.44092000000001</v>
      </c>
      <c r="K61" s="26">
        <v>0</v>
      </c>
      <c r="L61" s="38">
        <f t="shared" si="0"/>
        <v>-133.44092000000001</v>
      </c>
      <c r="M61" s="26">
        <v>0</v>
      </c>
      <c r="N61" s="27">
        <f t="shared" si="1"/>
        <v>-133.44092000000001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-11.49052</v>
      </c>
      <c r="K62" s="45">
        <v>0</v>
      </c>
      <c r="L62" s="44">
        <f t="shared" si="0"/>
        <v>-11.49052</v>
      </c>
      <c r="M62" s="45">
        <v>0</v>
      </c>
      <c r="N62" s="46">
        <f t="shared" si="1"/>
        <v>-11.49052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-79.578220000000002</v>
      </c>
      <c r="K63" s="45">
        <v>0</v>
      </c>
      <c r="L63" s="44">
        <f t="shared" si="0"/>
        <v>-79.578220000000002</v>
      </c>
      <c r="M63" s="45">
        <v>0</v>
      </c>
      <c r="N63" s="46">
        <f t="shared" si="1"/>
        <v>-79.578220000000002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4</v>
      </c>
      <c r="K65" s="45">
        <v>0</v>
      </c>
      <c r="L65" s="44">
        <f t="shared" si="0"/>
        <v>4</v>
      </c>
      <c r="M65" s="45">
        <v>0</v>
      </c>
      <c r="N65" s="46">
        <f t="shared" si="1"/>
        <v>4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-9.7104300000000006</v>
      </c>
      <c r="K66" s="45">
        <v>0</v>
      </c>
      <c r="L66" s="44">
        <f t="shared" si="0"/>
        <v>-9.7104300000000006</v>
      </c>
      <c r="M66" s="45">
        <v>0</v>
      </c>
      <c r="N66" s="46">
        <f t="shared" si="1"/>
        <v>-9.7104300000000006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-28.230450000000001</v>
      </c>
      <c r="K67" s="45">
        <v>0</v>
      </c>
      <c r="L67" s="44">
        <f t="shared" si="0"/>
        <v>-28.230450000000001</v>
      </c>
      <c r="M67" s="45">
        <v>0</v>
      </c>
      <c r="N67" s="46">
        <f t="shared" si="1"/>
        <v>-28.230450000000001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-8.4313000000000002</v>
      </c>
      <c r="K69" s="45">
        <v>0</v>
      </c>
      <c r="L69" s="44">
        <f t="shared" ref="L69:L122" si="6">J69-I69</f>
        <v>-8.4313000000000002</v>
      </c>
      <c r="M69" s="45">
        <v>0</v>
      </c>
      <c r="N69" s="46">
        <f t="shared" ref="N69:N122" si="7">J69-H69</f>
        <v>-8.4313000000000002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153450</v>
      </c>
      <c r="J72" s="38">
        <f>J74+J75+J73+J76</f>
        <v>213271.76408999998</v>
      </c>
      <c r="K72" s="26">
        <f>J72/I72</f>
        <v>1.3898453182795698</v>
      </c>
      <c r="L72" s="38">
        <f t="shared" si="6"/>
        <v>59821.764089999982</v>
      </c>
      <c r="M72" s="26">
        <f>J72/H72</f>
        <v>1.0104903260577556</v>
      </c>
      <c r="N72" s="27">
        <f t="shared" si="7"/>
        <v>2214.0640899999707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51950</v>
      </c>
      <c r="J74" s="44">
        <v>72411.120620000002</v>
      </c>
      <c r="K74" s="45">
        <f>J74/I74</f>
        <v>1.3938618021174207</v>
      </c>
      <c r="L74" s="44">
        <f t="shared" si="6"/>
        <v>20461.120620000002</v>
      </c>
      <c r="M74" s="45">
        <f>J74/H74</f>
        <v>0.97065845335120648</v>
      </c>
      <c r="N74" s="46">
        <f t="shared" si="7"/>
        <v>-2188.8793799999985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136457.70000000001</v>
      </c>
      <c r="I75" s="43">
        <v>101500</v>
      </c>
      <c r="J75" s="44">
        <v>140858.21523999999</v>
      </c>
      <c r="K75" s="45">
        <f>J75/I75</f>
        <v>1.3877656673891625</v>
      </c>
      <c r="L75" s="44">
        <f t="shared" si="6"/>
        <v>39358.21523999999</v>
      </c>
      <c r="M75" s="45">
        <f>J75/H75</f>
        <v>1.0322482002847768</v>
      </c>
      <c r="N75" s="46">
        <f t="shared" si="7"/>
        <v>4400.5152399999788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36739.769999999997</v>
      </c>
      <c r="I83" s="38">
        <f>I84+I91+I112</f>
        <v>26180.370000000003</v>
      </c>
      <c r="J83" s="38">
        <f>J84+J91+J112</f>
        <v>26474.135610000001</v>
      </c>
      <c r="K83" s="26">
        <f>J83/I83</f>
        <v>1.011220834923265</v>
      </c>
      <c r="L83" s="38">
        <f t="shared" si="6"/>
        <v>293.76560999999856</v>
      </c>
      <c r="M83" s="26">
        <f>J83/H83</f>
        <v>0.72058522984765561</v>
      </c>
      <c r="N83" s="27">
        <f t="shared" si="7"/>
        <v>-10265.634389999996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703.5</v>
      </c>
      <c r="J84" s="38">
        <f>J85+J88</f>
        <v>1831.8708799999999</v>
      </c>
      <c r="K84" s="26">
        <f>J84/I84</f>
        <v>2.6039387064676616</v>
      </c>
      <c r="L84" s="38">
        <f t="shared" si="6"/>
        <v>1128.3708799999999</v>
      </c>
      <c r="M84" s="26">
        <f>J84/H84</f>
        <v>1.1058683247811651</v>
      </c>
      <c r="N84" s="27">
        <f t="shared" si="7"/>
        <v>175.37087999999994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1221.5</v>
      </c>
      <c r="I85" s="38">
        <f>I87+I86</f>
        <v>506</v>
      </c>
      <c r="J85" s="38">
        <f>J87+J86</f>
        <v>1489.0697599999999</v>
      </c>
      <c r="K85" s="26">
        <f>J85/I85</f>
        <v>2.9428256126482211</v>
      </c>
      <c r="L85" s="38">
        <f t="shared" si="6"/>
        <v>983.06975999999986</v>
      </c>
      <c r="M85" s="26">
        <f>J85/H85</f>
        <v>1.2190501514531313</v>
      </c>
      <c r="N85" s="27">
        <f t="shared" si="7"/>
        <v>267.56975999999986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1221.5</v>
      </c>
      <c r="I86" s="43">
        <v>506</v>
      </c>
      <c r="J86" s="44">
        <v>1438.94175</v>
      </c>
      <c r="K86" s="45">
        <f>J86/I86</f>
        <v>2.8437583992094861</v>
      </c>
      <c r="L86" s="44">
        <f t="shared" si="6"/>
        <v>932.94174999999996</v>
      </c>
      <c r="M86" s="45">
        <f>J86/H86</f>
        <v>1.178012075317233</v>
      </c>
      <c r="N86" s="46">
        <f t="shared" si="7"/>
        <v>217.44174999999996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197.5</v>
      </c>
      <c r="J88" s="38">
        <f>J90+J89</f>
        <v>342.80111999999997</v>
      </c>
      <c r="K88" s="26">
        <f>J88/I88</f>
        <v>1.7357018734177214</v>
      </c>
      <c r="L88" s="38">
        <f t="shared" si="6"/>
        <v>145.30111999999997</v>
      </c>
      <c r="M88" s="26">
        <f t="shared" ref="M88:M93" si="8">J88/H88</f>
        <v>0.7880485517241379</v>
      </c>
      <c r="N88" s="27">
        <f t="shared" si="7"/>
        <v>-92.198880000000031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4.5</v>
      </c>
      <c r="J89" s="44">
        <v>-4.2523400000000002</v>
      </c>
      <c r="K89" s="45">
        <f>J89/I89</f>
        <v>-0.9449644444444445</v>
      </c>
      <c r="L89" s="44">
        <f t="shared" si="6"/>
        <v>-8.7523400000000002</v>
      </c>
      <c r="M89" s="45">
        <f t="shared" si="8"/>
        <v>-0.32963875968992251</v>
      </c>
      <c r="N89" s="46">
        <f t="shared" si="7"/>
        <v>-17.152340000000002</v>
      </c>
      <c r="O89" s="28"/>
      <c r="P89" s="15"/>
      <c r="Q89" s="15"/>
    </row>
    <row r="90" spans="1:17" s="16" customFormat="1" ht="120" customHeight="1" x14ac:dyDescent="0.45">
      <c r="A90" s="47"/>
      <c r="B90" s="48"/>
      <c r="C90" s="48"/>
      <c r="D90" s="58" t="s">
        <v>99</v>
      </c>
      <c r="E90" s="42" t="s">
        <v>100</v>
      </c>
      <c r="F90" s="43">
        <v>622.79999999999995</v>
      </c>
      <c r="G90" s="43">
        <v>422.1</v>
      </c>
      <c r="H90" s="43">
        <v>422.1</v>
      </c>
      <c r="I90" s="43">
        <v>193</v>
      </c>
      <c r="J90" s="44">
        <f>337.05346+10</f>
        <v>347.05345999999997</v>
      </c>
      <c r="K90" s="45">
        <f>J90/I90</f>
        <v>1.7982044559585491</v>
      </c>
      <c r="L90" s="44">
        <f t="shared" si="6"/>
        <v>154.05345999999997</v>
      </c>
      <c r="M90" s="45">
        <f t="shared" si="8"/>
        <v>0.82220672826344454</v>
      </c>
      <c r="N90" s="46">
        <f t="shared" si="7"/>
        <v>-75.04654000000005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25145.870000000003</v>
      </c>
      <c r="J91" s="38">
        <f>J92+J105+J107</f>
        <v>24078.658190000002</v>
      </c>
      <c r="K91" s="26">
        <f>J91/I91</f>
        <v>0.95755916140503383</v>
      </c>
      <c r="L91" s="38">
        <f t="shared" si="6"/>
        <v>-1067.2118100000007</v>
      </c>
      <c r="M91" s="26">
        <f t="shared" si="8"/>
        <v>0.69940452000835396</v>
      </c>
      <c r="N91" s="27">
        <f t="shared" si="7"/>
        <v>-10348.711809999993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f>I93+I96+I97+I98+I99+I100+I101+I104+I102+I103+I94+I95</f>
        <v>21550.47</v>
      </c>
      <c r="J92" s="60">
        <f>J93+J96+J97+J98+J99+J100+J101+J104+J102+J103+J94+J95</f>
        <v>20780.998480000002</v>
      </c>
      <c r="K92" s="45">
        <f>J92/I92</f>
        <v>0.96429444369426753</v>
      </c>
      <c r="L92" s="44">
        <f t="shared" si="6"/>
        <v>-769.47151999999915</v>
      </c>
      <c r="M92" s="45">
        <f t="shared" si="8"/>
        <v>0.71230080546450381</v>
      </c>
      <c r="N92" s="46">
        <f t="shared" si="7"/>
        <v>-8393.4715199999955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103</v>
      </c>
      <c r="F93" s="60">
        <v>5</v>
      </c>
      <c r="G93" s="44">
        <v>0.3</v>
      </c>
      <c r="H93" s="44">
        <v>0.3</v>
      </c>
      <c r="I93" s="44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104</v>
      </c>
      <c r="F94" s="60"/>
      <c r="G94" s="44">
        <v>0</v>
      </c>
      <c r="H94" s="44">
        <v>290</v>
      </c>
      <c r="I94" s="44">
        <v>290</v>
      </c>
      <c r="J94" s="44">
        <v>543.79069000000004</v>
      </c>
      <c r="K94" s="45">
        <v>0</v>
      </c>
      <c r="L94" s="44">
        <f t="shared" si="6"/>
        <v>253.79069000000004</v>
      </c>
      <c r="M94" s="45">
        <v>0</v>
      </c>
      <c r="N94" s="46">
        <f t="shared" si="7"/>
        <v>253.79069000000004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2.6</v>
      </c>
      <c r="J96" s="44">
        <v>0</v>
      </c>
      <c r="K96" s="45">
        <v>0</v>
      </c>
      <c r="L96" s="44">
        <f t="shared" si="6"/>
        <v>-2.6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71.599999999999994</v>
      </c>
      <c r="H98" s="43">
        <v>71.599999999999994</v>
      </c>
      <c r="I98" s="43">
        <v>53</v>
      </c>
      <c r="J98" s="44">
        <v>8.4398499999999999</v>
      </c>
      <c r="K98" s="45">
        <f>J98/I98</f>
        <v>0.15924245283018867</v>
      </c>
      <c r="L98" s="44">
        <f t="shared" si="6"/>
        <v>-44.56015</v>
      </c>
      <c r="M98" s="45">
        <f>J98/H98</f>
        <v>0.11787500000000001</v>
      </c>
      <c r="N98" s="46">
        <f t="shared" si="7"/>
        <v>-63.160149999999994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0.65561379599538738</v>
      </c>
      <c r="N99" s="46">
        <f t="shared" si="7"/>
        <v>-1314.04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8307.2999999999993</v>
      </c>
      <c r="H100" s="43">
        <v>10207.299999999999</v>
      </c>
      <c r="I100" s="43">
        <v>7740</v>
      </c>
      <c r="J100" s="44">
        <v>7399.34</v>
      </c>
      <c r="K100" s="45">
        <f>J100/I100</f>
        <v>0.9559870801033592</v>
      </c>
      <c r="L100" s="44">
        <f t="shared" si="6"/>
        <v>-340.65999999999985</v>
      </c>
      <c r="M100" s="45">
        <f>J100/H100</f>
        <v>0.72490668443173034</v>
      </c>
      <c r="N100" s="46">
        <f t="shared" si="7"/>
        <v>-2807.9599999999991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1071.9000000000001</v>
      </c>
      <c r="H101" s="43">
        <v>1071.9000000000001</v>
      </c>
      <c r="I101" s="43">
        <v>745</v>
      </c>
      <c r="J101" s="44">
        <v>507.75761999999997</v>
      </c>
      <c r="K101" s="45">
        <f>J101/I101</f>
        <v>0.68155385234899324</v>
      </c>
      <c r="L101" s="44">
        <f t="shared" si="6"/>
        <v>-237.24238000000003</v>
      </c>
      <c r="M101" s="45">
        <f>J101/H101</f>
        <v>0.47369868457878528</v>
      </c>
      <c r="N101" s="46">
        <f t="shared" si="7"/>
        <v>-564.14238000000012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9068.27</v>
      </c>
      <c r="J102" s="44">
        <v>8802.4155200000005</v>
      </c>
      <c r="K102" s="45">
        <f>J102/I102</f>
        <v>0.97068299907259048</v>
      </c>
      <c r="L102" s="44">
        <f t="shared" si="6"/>
        <v>-265.85447999999997</v>
      </c>
      <c r="M102" s="45">
        <f>J102/H102</f>
        <v>0.6739945130462548</v>
      </c>
      <c r="N102" s="46">
        <f t="shared" si="7"/>
        <v>-4257.6544799999992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579.79999999999995</v>
      </c>
      <c r="I103" s="43">
        <v>579.79999999999995</v>
      </c>
      <c r="J103" s="44">
        <v>891.32564000000002</v>
      </c>
      <c r="K103" s="45">
        <v>0</v>
      </c>
      <c r="L103" s="44">
        <f t="shared" si="6"/>
        <v>311.52564000000007</v>
      </c>
      <c r="M103" s="45">
        <v>0</v>
      </c>
      <c r="N103" s="46">
        <f t="shared" si="7"/>
        <v>311.52564000000007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117.00915999999999</v>
      </c>
      <c r="K104" s="45">
        <v>0</v>
      </c>
      <c r="L104" s="44">
        <f t="shared" si="6"/>
        <v>45.309159999999991</v>
      </c>
      <c r="M104" s="45">
        <v>0</v>
      </c>
      <c r="N104" s="46">
        <f t="shared" si="7"/>
        <v>45.309159999999991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1600</v>
      </c>
      <c r="J105" s="51">
        <f>J106</f>
        <v>1227.9283499999999</v>
      </c>
      <c r="K105" s="26">
        <f>J105/I105</f>
        <v>0.76745521874999989</v>
      </c>
      <c r="L105" s="38">
        <f t="shared" si="6"/>
        <v>-372.07165000000009</v>
      </c>
      <c r="M105" s="26">
        <f>J105/H105</f>
        <v>0.56389068240264506</v>
      </c>
      <c r="N105" s="27">
        <f t="shared" si="7"/>
        <v>-949.67165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1600</v>
      </c>
      <c r="J106" s="44">
        <f>224.84751+1003.08084</f>
        <v>1227.9283499999999</v>
      </c>
      <c r="K106" s="45">
        <f>J106/I106</f>
        <v>0.76745521874999989</v>
      </c>
      <c r="L106" s="44">
        <f t="shared" si="6"/>
        <v>-372.07165000000009</v>
      </c>
      <c r="M106" s="45">
        <f>J106/H106</f>
        <v>0.56389068240264506</v>
      </c>
      <c r="N106" s="46">
        <f t="shared" si="7"/>
        <v>-949.67165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117</v>
      </c>
      <c r="F107" s="53">
        <v>601.79999999999995</v>
      </c>
      <c r="G107" s="51">
        <f>G108+G109+G110+G111</f>
        <v>3046.4</v>
      </c>
      <c r="H107" s="51">
        <f>H108+H109+H110+H111</f>
        <v>3075.3</v>
      </c>
      <c r="I107" s="51">
        <f>I108+I109+I110+I111</f>
        <v>1995.4</v>
      </c>
      <c r="J107" s="51">
        <f>J108+J109+J110+J111</f>
        <v>2069.7313600000002</v>
      </c>
      <c r="K107" s="26">
        <f>J107/I107</f>
        <v>1.0372513581236846</v>
      </c>
      <c r="L107" s="38">
        <f t="shared" si="6"/>
        <v>74.331360000000132</v>
      </c>
      <c r="M107" s="26">
        <f>J107/H107</f>
        <v>0.67301770884141388</v>
      </c>
      <c r="N107" s="27">
        <f t="shared" si="7"/>
        <v>-1005.56864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407.5</v>
      </c>
      <c r="J108" s="44">
        <v>361.77566999999999</v>
      </c>
      <c r="K108" s="45">
        <f>J108/I108</f>
        <v>0.88779305521472396</v>
      </c>
      <c r="L108" s="44">
        <f t="shared" si="6"/>
        <v>-45.724330000000009</v>
      </c>
      <c r="M108" s="45">
        <f>J108/H108</f>
        <v>0.48888604054054052</v>
      </c>
      <c r="N108" s="46">
        <f t="shared" si="7"/>
        <v>-378.22433000000001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234</v>
      </c>
      <c r="J109" s="44">
        <v>217.83779999999999</v>
      </c>
      <c r="K109" s="45">
        <f>J109/I109</f>
        <v>0.93093076923076923</v>
      </c>
      <c r="L109" s="44">
        <f t="shared" si="6"/>
        <v>-16.162200000000013</v>
      </c>
      <c r="M109" s="45">
        <f>J109/H109</f>
        <v>0.55855846153846156</v>
      </c>
      <c r="N109" s="46">
        <f t="shared" si="7"/>
        <v>-172.16220000000001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1353.9</v>
      </c>
      <c r="J111" s="44">
        <v>1489.8628900000001</v>
      </c>
      <c r="K111" s="45">
        <f>J111/I111</f>
        <v>1.1004231405569096</v>
      </c>
      <c r="L111" s="44">
        <f t="shared" si="6"/>
        <v>135.96289000000002</v>
      </c>
      <c r="M111" s="45">
        <f>J111/H111</f>
        <v>0.76587821415719948</v>
      </c>
      <c r="N111" s="46">
        <f t="shared" si="7"/>
        <v>-455.43710999999985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122</v>
      </c>
      <c r="F112" s="53">
        <v>162.30000000000001</v>
      </c>
      <c r="G112" s="51">
        <f>G114+G113</f>
        <v>183</v>
      </c>
      <c r="H112" s="51">
        <f>H114+H113</f>
        <v>655.9</v>
      </c>
      <c r="I112" s="51">
        <f>I114+I113</f>
        <v>331</v>
      </c>
      <c r="J112" s="51">
        <f>J114+J113</f>
        <v>563.60654</v>
      </c>
      <c r="K112" s="26">
        <f>J112/I112</f>
        <v>1.7027387915407854</v>
      </c>
      <c r="L112" s="38">
        <f t="shared" si="6"/>
        <v>232.60654</v>
      </c>
      <c r="M112" s="26">
        <f>J112/H112</f>
        <v>0.85928729989327646</v>
      </c>
      <c r="N112" s="27">
        <f t="shared" si="7"/>
        <v>-92.293459999999982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9" t="s">
        <v>124</v>
      </c>
      <c r="F114" s="43">
        <v>142.30000000000001</v>
      </c>
      <c r="G114" s="44">
        <f>G115</f>
        <v>183</v>
      </c>
      <c r="H114" s="44">
        <f>H115</f>
        <v>655.9</v>
      </c>
      <c r="I114" s="44">
        <f>I115</f>
        <v>331</v>
      </c>
      <c r="J114" s="44">
        <f>J115</f>
        <v>559.61392000000001</v>
      </c>
      <c r="K114" s="45">
        <f t="shared" ref="K114:K120" si="9">J114/I114</f>
        <v>1.690676495468278</v>
      </c>
      <c r="L114" s="44">
        <f t="shared" si="6"/>
        <v>228.61392000000001</v>
      </c>
      <c r="M114" s="45">
        <f t="shared" ref="M114:M120" si="10">J114/H114</f>
        <v>0.85320006098490631</v>
      </c>
      <c r="N114" s="46">
        <f t="shared" si="7"/>
        <v>-96.28607999999997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9" t="s">
        <v>125</v>
      </c>
      <c r="F115" s="62">
        <v>142.30000000000001</v>
      </c>
      <c r="G115" s="62">
        <v>183</v>
      </c>
      <c r="H115" s="62">
        <v>655.9</v>
      </c>
      <c r="I115" s="62">
        <v>331</v>
      </c>
      <c r="J115" s="63">
        <v>559.61392000000001</v>
      </c>
      <c r="K115" s="45">
        <f t="shared" si="9"/>
        <v>1.690676495468278</v>
      </c>
      <c r="L115" s="44">
        <f t="shared" si="6"/>
        <v>228.61392000000001</v>
      </c>
      <c r="M115" s="45">
        <f t="shared" si="10"/>
        <v>0.85320006098490631</v>
      </c>
      <c r="N115" s="46">
        <f t="shared" si="7"/>
        <v>-96.28607999999997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16.899999999999999</v>
      </c>
      <c r="H116" s="38">
        <f>H117</f>
        <v>562.6</v>
      </c>
      <c r="I116" s="38">
        <f>I117</f>
        <v>146.5</v>
      </c>
      <c r="J116" s="38">
        <f>J117</f>
        <v>553.24761999999998</v>
      </c>
      <c r="K116" s="26">
        <f t="shared" si="9"/>
        <v>3.7764342662116039</v>
      </c>
      <c r="L116" s="38">
        <f t="shared" si="6"/>
        <v>406.74761999999998</v>
      </c>
      <c r="M116" s="26">
        <f t="shared" si="10"/>
        <v>0.98337650195520787</v>
      </c>
      <c r="N116" s="27">
        <f t="shared" si="7"/>
        <v>-9.3523800000000392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16.899999999999999</v>
      </c>
      <c r="H117" s="66">
        <f>H118</f>
        <v>562.6</v>
      </c>
      <c r="I117" s="66">
        <f>I118</f>
        <v>146.5</v>
      </c>
      <c r="J117" s="66">
        <f>J118+J121</f>
        <v>553.24761999999998</v>
      </c>
      <c r="K117" s="45">
        <f t="shared" si="9"/>
        <v>3.7764342662116039</v>
      </c>
      <c r="L117" s="44">
        <f t="shared" si="6"/>
        <v>406.74761999999998</v>
      </c>
      <c r="M117" s="45">
        <f t="shared" si="10"/>
        <v>0.98337650195520787</v>
      </c>
      <c r="N117" s="46">
        <f t="shared" si="7"/>
        <v>-9.3523800000000392</v>
      </c>
      <c r="O117" s="28"/>
      <c r="P117" s="15"/>
      <c r="Q117" s="15"/>
    </row>
    <row r="118" spans="1:22" s="16" customFormat="1" ht="324" customHeight="1" thickBot="1" x14ac:dyDescent="0.5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16.899999999999999</v>
      </c>
      <c r="H118" s="43">
        <v>562.6</v>
      </c>
      <c r="I118" s="43">
        <v>146.5</v>
      </c>
      <c r="J118" s="44">
        <v>553.24761999999998</v>
      </c>
      <c r="K118" s="45">
        <f t="shared" si="9"/>
        <v>3.7764342662116039</v>
      </c>
      <c r="L118" s="44">
        <f t="shared" si="6"/>
        <v>406.74761999999998</v>
      </c>
      <c r="M118" s="45">
        <f t="shared" si="10"/>
        <v>0.98337650195520787</v>
      </c>
      <c r="N118" s="46">
        <f t="shared" si="7"/>
        <v>-9.3523800000000392</v>
      </c>
      <c r="O118" s="28"/>
      <c r="P118" s="15"/>
      <c r="Q118" s="15"/>
    </row>
    <row r="119" spans="1:22" s="74" customFormat="1" ht="46.5" hidden="1" customHeight="1" x14ac:dyDescent="0.45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9" customFormat="1" ht="90.75" hidden="1" customHeight="1" x14ac:dyDescent="0.45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9" customFormat="1" ht="142.5" customHeight="1" thickBot="1" x14ac:dyDescent="0.5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 x14ac:dyDescent="0.5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2252735.5700000003</v>
      </c>
      <c r="I122" s="89">
        <f>I5+I83+I116</f>
        <v>1580676.17</v>
      </c>
      <c r="J122" s="89">
        <f>J5+J83+J116</f>
        <v>1898587.2876700007</v>
      </c>
      <c r="K122" s="90">
        <f>J122/I122</f>
        <v>1.2011234961997312</v>
      </c>
      <c r="L122" s="91">
        <f t="shared" si="6"/>
        <v>317911.11767000076</v>
      </c>
      <c r="M122" s="90">
        <f>J122/H122</f>
        <v>0.84279189841620006</v>
      </c>
      <c r="N122" s="92">
        <f t="shared" si="7"/>
        <v>-354148.28232999961</v>
      </c>
      <c r="O122" s="28"/>
      <c r="P122" s="15"/>
      <c r="Q122" s="15"/>
      <c r="V122" s="93"/>
    </row>
    <row r="123" spans="1:22" s="16" customFormat="1" ht="68.25" customHeight="1" x14ac:dyDescent="0.4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22" s="16" customFormat="1" ht="92.25" customHeight="1" x14ac:dyDescent="0.4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22" s="16" customFormat="1" ht="36" customHeight="1" x14ac:dyDescent="0.4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22" s="16" customFormat="1" ht="30.75" x14ac:dyDescent="0.4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22" s="16" customFormat="1" ht="39.75" customHeight="1" x14ac:dyDescent="0.4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22" s="16" customFormat="1" ht="61.5" customHeight="1" x14ac:dyDescent="0.4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hidden="1" customHeight="1" x14ac:dyDescent="0.4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hidden="1" customHeight="1" x14ac:dyDescent="0.4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 x14ac:dyDescent="0.4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 x14ac:dyDescent="0.4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 x14ac:dyDescent="0.4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 x14ac:dyDescent="0.4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 x14ac:dyDescent="0.4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 x14ac:dyDescent="0.4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 x14ac:dyDescent="0.4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 x14ac:dyDescent="0.4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 x14ac:dyDescent="0.4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 x14ac:dyDescent="0.4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hidden="1" customHeight="1" x14ac:dyDescent="0.4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hidden="1" customHeight="1" x14ac:dyDescent="0.4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 x14ac:dyDescent="0.45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hidden="1" customHeight="1" thickBot="1" x14ac:dyDescent="0.45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hidden="1" customHeight="1" thickBot="1" x14ac:dyDescent="0.45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 x14ac:dyDescent="0.45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7" x14ac:dyDescent="0.3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:17" x14ac:dyDescent="0.35">
      <c r="J148" s="143"/>
      <c r="K148" s="143"/>
      <c r="L148" s="143"/>
    </row>
    <row r="149" spans="1:17" x14ac:dyDescent="0.35">
      <c r="J149" s="143"/>
      <c r="K149" s="143"/>
      <c r="L149" s="143"/>
    </row>
    <row r="150" spans="1:17" x14ac:dyDescent="0.35">
      <c r="J150" s="143"/>
      <c r="K150" s="143"/>
      <c r="L150" s="143"/>
    </row>
    <row r="156" spans="1:17" s="145" customFormat="1" x14ac:dyDescent="0.35"/>
    <row r="157" spans="1:17" s="145" customFormat="1" x14ac:dyDescent="0.35"/>
    <row r="158" spans="1:17" s="145" customFormat="1" x14ac:dyDescent="0.35"/>
    <row r="159" spans="1:17" s="145" customFormat="1" x14ac:dyDescent="0.35"/>
    <row r="160" spans="1:17" s="145" customFormat="1" x14ac:dyDescent="0.35"/>
    <row r="161" s="145" customFormat="1" x14ac:dyDescent="0.35"/>
    <row r="162" s="145" customFormat="1" x14ac:dyDescent="0.35"/>
    <row r="163" s="145" customFormat="1" x14ac:dyDescent="0.35"/>
    <row r="164" s="145" customFormat="1" x14ac:dyDescent="0.35"/>
    <row r="165" s="145" customFormat="1" x14ac:dyDescent="0.35"/>
    <row r="166" s="145" customFormat="1" x14ac:dyDescent="0.35"/>
    <row r="167" s="145" customFormat="1" x14ac:dyDescent="0.35"/>
    <row r="168" s="145" customFormat="1" x14ac:dyDescent="0.35"/>
    <row r="169" s="145" customFormat="1" x14ac:dyDescent="0.35"/>
    <row r="170" s="145" customFormat="1" x14ac:dyDescent="0.35"/>
    <row r="171" s="145" customFormat="1" x14ac:dyDescent="0.35"/>
    <row r="172" s="145" customFormat="1" x14ac:dyDescent="0.35"/>
    <row r="173" s="145" customFormat="1" x14ac:dyDescent="0.35"/>
    <row r="174" s="145" customFormat="1" x14ac:dyDescent="0.35"/>
    <row r="175" s="145" customFormat="1" x14ac:dyDescent="0.35"/>
    <row r="176" s="145" customFormat="1" x14ac:dyDescent="0.35"/>
    <row r="177" s="145" customFormat="1" x14ac:dyDescent="0.35"/>
    <row r="178" s="145" customFormat="1" x14ac:dyDescent="0.35"/>
    <row r="179" s="145" customFormat="1" x14ac:dyDescent="0.35"/>
    <row r="180" s="145" customFormat="1" x14ac:dyDescent="0.35"/>
    <row r="181" s="145" customFormat="1" x14ac:dyDescent="0.35"/>
    <row r="182" s="145" customFormat="1" x14ac:dyDescent="0.35"/>
    <row r="183" s="145" customFormat="1" x14ac:dyDescent="0.35"/>
    <row r="184" s="145" customFormat="1" x14ac:dyDescent="0.35"/>
    <row r="185" s="145" customFormat="1" x14ac:dyDescent="0.35"/>
    <row r="186" s="145" customFormat="1" x14ac:dyDescent="0.35"/>
    <row r="187" s="145" customFormat="1" x14ac:dyDescent="0.35"/>
    <row r="188" s="145" customFormat="1" x14ac:dyDescent="0.35"/>
    <row r="189" s="145" customFormat="1" x14ac:dyDescent="0.35"/>
    <row r="190" s="145" customFormat="1" x14ac:dyDescent="0.35"/>
    <row r="191" s="145" customFormat="1" x14ac:dyDescent="0.35"/>
    <row r="192" s="145" customFormat="1" x14ac:dyDescent="0.35"/>
    <row r="193" s="145" customFormat="1" x14ac:dyDescent="0.35"/>
    <row r="194" s="145" customFormat="1" x14ac:dyDescent="0.35"/>
    <row r="195" s="145" customFormat="1" x14ac:dyDescent="0.35"/>
    <row r="196" s="145" customFormat="1" x14ac:dyDescent="0.35"/>
    <row r="197" s="145" customFormat="1" x14ac:dyDescent="0.35"/>
    <row r="198" s="145" customFormat="1" x14ac:dyDescent="0.35"/>
    <row r="199" s="145" customFormat="1" x14ac:dyDescent="0.35"/>
    <row r="200" s="145" customFormat="1" x14ac:dyDescent="0.35"/>
    <row r="201" s="145" customFormat="1" x14ac:dyDescent="0.35"/>
    <row r="202" s="145" customFormat="1" x14ac:dyDescent="0.35"/>
    <row r="203" s="145" customFormat="1" x14ac:dyDescent="0.35"/>
    <row r="204" s="145" customFormat="1" x14ac:dyDescent="0.35"/>
    <row r="205" s="145" customFormat="1" x14ac:dyDescent="0.35"/>
    <row r="206" s="145" customFormat="1" x14ac:dyDescent="0.35"/>
    <row r="207" s="145" customFormat="1" x14ac:dyDescent="0.35"/>
    <row r="208" s="145" customFormat="1" x14ac:dyDescent="0.35"/>
    <row r="209" s="145" customFormat="1" x14ac:dyDescent="0.35"/>
    <row r="210" s="145" customFormat="1" x14ac:dyDescent="0.35"/>
    <row r="211" s="145" customFormat="1" x14ac:dyDescent="0.35"/>
    <row r="212" s="145" customFormat="1" x14ac:dyDescent="0.35"/>
    <row r="213" s="145" customFormat="1" x14ac:dyDescent="0.35"/>
    <row r="214" s="145" customFormat="1" x14ac:dyDescent="0.35"/>
    <row r="215" s="145" customFormat="1" x14ac:dyDescent="0.35"/>
    <row r="216" s="145" customFormat="1" x14ac:dyDescent="0.35"/>
    <row r="217" s="145" customFormat="1" x14ac:dyDescent="0.35"/>
    <row r="218" s="145" customFormat="1" x14ac:dyDescent="0.35"/>
    <row r="219" s="145" customFormat="1" x14ac:dyDescent="0.35"/>
    <row r="220" s="145" customFormat="1" x14ac:dyDescent="0.35"/>
    <row r="221" s="145" customFormat="1" x14ac:dyDescent="0.35"/>
    <row r="222" s="145" customFormat="1" x14ac:dyDescent="0.35"/>
    <row r="223" s="145" customFormat="1" x14ac:dyDescent="0.35"/>
    <row r="224" s="145" customFormat="1" x14ac:dyDescent="0.35"/>
    <row r="225" s="145" customFormat="1" x14ac:dyDescent="0.35"/>
    <row r="226" s="145" customFormat="1" x14ac:dyDescent="0.35"/>
    <row r="227" s="145" customFormat="1" x14ac:dyDescent="0.35"/>
    <row r="228" s="145" customFormat="1" x14ac:dyDescent="0.35"/>
    <row r="229" s="145" customFormat="1" x14ac:dyDescent="0.35"/>
    <row r="230" s="145" customFormat="1" x14ac:dyDescent="0.35"/>
    <row r="231" s="145" customFormat="1" x14ac:dyDescent="0.35"/>
    <row r="232" s="145" customFormat="1" x14ac:dyDescent="0.35"/>
    <row r="233" s="145" customFormat="1" x14ac:dyDescent="0.35"/>
    <row r="234" s="145" customFormat="1" x14ac:dyDescent="0.35"/>
    <row r="235" s="145" customFormat="1" x14ac:dyDescent="0.35"/>
    <row r="236" s="145" customFormat="1" x14ac:dyDescent="0.35"/>
    <row r="237" s="145" customFormat="1" x14ac:dyDescent="0.35"/>
    <row r="238" s="145" customFormat="1" x14ac:dyDescent="0.35"/>
    <row r="239" s="145" customFormat="1" x14ac:dyDescent="0.35"/>
    <row r="240" s="145" customFormat="1" x14ac:dyDescent="0.35"/>
    <row r="241" s="145" customFormat="1" x14ac:dyDescent="0.35"/>
    <row r="242" s="145" customFormat="1" x14ac:dyDescent="0.35"/>
    <row r="243" s="145" customFormat="1" x14ac:dyDescent="0.35"/>
    <row r="244" s="145" customFormat="1" x14ac:dyDescent="0.35"/>
    <row r="245" s="145" customFormat="1" x14ac:dyDescent="0.35"/>
    <row r="246" s="145" customFormat="1" x14ac:dyDescent="0.35"/>
    <row r="247" s="145" customFormat="1" x14ac:dyDescent="0.35"/>
    <row r="248" s="145" customFormat="1" x14ac:dyDescent="0.35"/>
    <row r="249" s="145" customFormat="1" x14ac:dyDescent="0.35"/>
    <row r="250" s="145" customFormat="1" x14ac:dyDescent="0.35"/>
    <row r="251" s="145" customFormat="1" x14ac:dyDescent="0.35"/>
    <row r="252" s="145" customFormat="1" x14ac:dyDescent="0.35"/>
    <row r="253" s="145" customFormat="1" x14ac:dyDescent="0.35"/>
    <row r="254" s="145" customFormat="1" x14ac:dyDescent="0.35"/>
    <row r="255" s="145" customFormat="1" x14ac:dyDescent="0.35"/>
    <row r="256" s="145" customFormat="1" x14ac:dyDescent="0.35"/>
    <row r="257" s="145" customFormat="1" x14ac:dyDescent="0.35"/>
    <row r="258" s="145" customFormat="1" x14ac:dyDescent="0.35"/>
    <row r="259" s="145" customFormat="1" x14ac:dyDescent="0.35"/>
    <row r="260" s="145" customFormat="1" x14ac:dyDescent="0.35"/>
    <row r="261" s="145" customFormat="1" x14ac:dyDescent="0.35"/>
    <row r="262" s="145" customFormat="1" x14ac:dyDescent="0.35"/>
    <row r="263" s="145" customFormat="1" x14ac:dyDescent="0.35"/>
    <row r="264" s="145" customFormat="1" x14ac:dyDescent="0.35"/>
    <row r="265" s="145" customFormat="1" x14ac:dyDescent="0.35"/>
    <row r="266" s="145" customFormat="1" x14ac:dyDescent="0.35"/>
    <row r="267" s="145" customFormat="1" x14ac:dyDescent="0.35"/>
    <row r="268" s="145" customFormat="1" x14ac:dyDescent="0.35"/>
    <row r="269" s="145" customFormat="1" x14ac:dyDescent="0.35"/>
    <row r="270" s="145" customFormat="1" x14ac:dyDescent="0.35"/>
    <row r="271" s="145" customFormat="1" x14ac:dyDescent="0.35"/>
    <row r="272" s="145" customFormat="1" x14ac:dyDescent="0.35"/>
    <row r="273" s="145" customFormat="1" x14ac:dyDescent="0.35"/>
    <row r="274" s="145" customFormat="1" x14ac:dyDescent="0.35"/>
    <row r="275" s="145" customFormat="1" x14ac:dyDescent="0.35"/>
    <row r="276" s="145" customFormat="1" x14ac:dyDescent="0.35"/>
    <row r="277" s="145" customFormat="1" x14ac:dyDescent="0.35"/>
    <row r="278" s="145" customFormat="1" x14ac:dyDescent="0.35"/>
    <row r="279" s="145" customFormat="1" x14ac:dyDescent="0.35"/>
    <row r="280" s="145" customFormat="1" x14ac:dyDescent="0.35"/>
    <row r="281" s="145" customFormat="1" x14ac:dyDescent="0.35"/>
    <row r="282" s="145" customFormat="1" x14ac:dyDescent="0.35"/>
    <row r="283" s="145" customFormat="1" x14ac:dyDescent="0.35"/>
    <row r="284" s="145" customFormat="1" x14ac:dyDescent="0.35"/>
    <row r="285" s="145" customFormat="1" x14ac:dyDescent="0.35"/>
    <row r="286" s="145" customFormat="1" x14ac:dyDescent="0.35"/>
    <row r="287" s="145" customFormat="1" x14ac:dyDescent="0.35"/>
    <row r="288" s="145" customFormat="1" x14ac:dyDescent="0.35"/>
    <row r="289" s="145" customFormat="1" x14ac:dyDescent="0.35"/>
    <row r="290" s="145" customFormat="1" x14ac:dyDescent="0.35"/>
    <row r="291" s="145" customFormat="1" x14ac:dyDescent="0.35"/>
    <row r="292" s="145" customFormat="1" x14ac:dyDescent="0.35"/>
    <row r="293" s="145" customFormat="1" x14ac:dyDescent="0.35"/>
    <row r="294" s="145" customFormat="1" x14ac:dyDescent="0.35"/>
    <row r="295" s="145" customFormat="1" x14ac:dyDescent="0.35"/>
    <row r="296" s="145" customFormat="1" x14ac:dyDescent="0.35"/>
    <row r="297" s="145" customFormat="1" x14ac:dyDescent="0.35"/>
    <row r="298" s="145" customFormat="1" x14ac:dyDescent="0.35"/>
    <row r="299" s="145" customFormat="1" x14ac:dyDescent="0.35"/>
    <row r="300" s="145" customFormat="1" x14ac:dyDescent="0.35"/>
    <row r="301" s="145" customFormat="1" x14ac:dyDescent="0.35"/>
    <row r="302" s="145" customFormat="1" x14ac:dyDescent="0.35"/>
    <row r="303" s="145" customFormat="1" x14ac:dyDescent="0.35"/>
    <row r="304" s="145" customFormat="1" x14ac:dyDescent="0.35"/>
    <row r="305" s="145" customFormat="1" x14ac:dyDescent="0.35"/>
    <row r="306" s="145" customFormat="1" x14ac:dyDescent="0.35"/>
    <row r="307" s="145" customFormat="1" x14ac:dyDescent="0.35"/>
    <row r="308" s="145" customFormat="1" x14ac:dyDescent="0.35"/>
    <row r="309" s="145" customFormat="1" x14ac:dyDescent="0.35"/>
    <row r="310" s="145" customFormat="1" x14ac:dyDescent="0.35"/>
    <row r="311" s="145" customFormat="1" x14ac:dyDescent="0.35"/>
    <row r="312" s="145" customFormat="1" x14ac:dyDescent="0.35"/>
    <row r="313" s="145" customFormat="1" x14ac:dyDescent="0.35"/>
    <row r="314" s="145" customFormat="1" x14ac:dyDescent="0.35"/>
    <row r="315" s="145" customFormat="1" x14ac:dyDescent="0.35"/>
    <row r="316" s="145" customFormat="1" x14ac:dyDescent="0.35"/>
    <row r="317" s="145" customFormat="1" x14ac:dyDescent="0.35"/>
    <row r="318" s="145" customFormat="1" x14ac:dyDescent="0.35"/>
    <row r="319" s="145" customFormat="1" x14ac:dyDescent="0.35"/>
    <row r="320" s="145" customFormat="1" x14ac:dyDescent="0.35"/>
    <row r="321" s="145" customFormat="1" x14ac:dyDescent="0.35"/>
    <row r="322" s="145" customFormat="1" x14ac:dyDescent="0.35"/>
    <row r="323" s="145" customFormat="1" x14ac:dyDescent="0.35"/>
    <row r="324" s="145" customFormat="1" x14ac:dyDescent="0.35"/>
    <row r="325" s="145" customFormat="1" x14ac:dyDescent="0.35"/>
    <row r="326" s="145" customFormat="1" x14ac:dyDescent="0.35"/>
    <row r="327" s="145" customFormat="1" x14ac:dyDescent="0.35"/>
    <row r="328" s="145" customFormat="1" x14ac:dyDescent="0.35"/>
    <row r="329" s="145" customFormat="1" x14ac:dyDescent="0.35"/>
    <row r="330" s="145" customFormat="1" x14ac:dyDescent="0.35"/>
    <row r="331" s="145" customFormat="1" x14ac:dyDescent="0.35"/>
    <row r="332" s="145" customFormat="1" x14ac:dyDescent="0.35"/>
    <row r="333" s="145" customFormat="1" x14ac:dyDescent="0.35"/>
    <row r="334" s="145" customFormat="1" x14ac:dyDescent="0.35"/>
    <row r="335" s="145" customFormat="1" x14ac:dyDescent="0.35"/>
    <row r="336" s="145" customFormat="1" x14ac:dyDescent="0.35"/>
    <row r="337" s="145" customFormat="1" x14ac:dyDescent="0.35"/>
    <row r="338" s="145" customFormat="1" x14ac:dyDescent="0.35"/>
    <row r="339" s="145" customFormat="1" x14ac:dyDescent="0.35"/>
    <row r="340" s="145" customFormat="1" x14ac:dyDescent="0.35"/>
    <row r="341" s="145" customFormat="1" x14ac:dyDescent="0.35"/>
    <row r="342" s="145" customFormat="1" x14ac:dyDescent="0.35"/>
    <row r="343" s="145" customFormat="1" x14ac:dyDescent="0.35"/>
    <row r="344" s="145" customFormat="1" x14ac:dyDescent="0.35"/>
    <row r="345" s="145" customFormat="1" x14ac:dyDescent="0.35"/>
    <row r="346" s="145" customFormat="1" x14ac:dyDescent="0.35"/>
    <row r="347" s="145" customFormat="1" x14ac:dyDescent="0.35"/>
    <row r="348" s="145" customFormat="1" x14ac:dyDescent="0.35"/>
    <row r="349" s="145" customFormat="1" x14ac:dyDescent="0.35"/>
    <row r="350" s="145" customFormat="1" x14ac:dyDescent="0.35"/>
    <row r="351" s="145" customFormat="1" x14ac:dyDescent="0.35"/>
    <row r="352" s="145" customFormat="1" x14ac:dyDescent="0.35"/>
    <row r="353" s="145" customFormat="1" x14ac:dyDescent="0.35"/>
    <row r="354" s="145" customFormat="1" x14ac:dyDescent="0.35"/>
    <row r="355" s="145" customFormat="1" x14ac:dyDescent="0.35"/>
    <row r="356" s="145" customFormat="1" x14ac:dyDescent="0.35"/>
    <row r="357" s="145" customFormat="1" x14ac:dyDescent="0.35"/>
    <row r="358" s="145" customFormat="1" x14ac:dyDescent="0.35"/>
    <row r="359" s="145" customFormat="1" x14ac:dyDescent="0.35"/>
    <row r="360" s="145" customFormat="1" x14ac:dyDescent="0.35"/>
    <row r="361" s="145" customFormat="1" x14ac:dyDescent="0.35"/>
    <row r="362" s="145" customFormat="1" x14ac:dyDescent="0.35"/>
    <row r="363" s="145" customFormat="1" x14ac:dyDescent="0.35"/>
    <row r="364" s="145" customFormat="1" x14ac:dyDescent="0.35"/>
    <row r="365" s="145" customFormat="1" x14ac:dyDescent="0.35"/>
    <row r="366" s="145" customFormat="1" x14ac:dyDescent="0.35"/>
    <row r="367" s="145" customFormat="1" x14ac:dyDescent="0.35"/>
    <row r="368" s="145" customFormat="1" x14ac:dyDescent="0.35"/>
    <row r="369" s="145" customFormat="1" x14ac:dyDescent="0.35"/>
    <row r="370" s="145" customFormat="1" x14ac:dyDescent="0.35"/>
    <row r="371" s="145" customFormat="1" x14ac:dyDescent="0.35"/>
    <row r="372" s="145" customFormat="1" x14ac:dyDescent="0.35"/>
    <row r="373" s="145" customFormat="1" x14ac:dyDescent="0.35"/>
    <row r="374" s="145" customFormat="1" x14ac:dyDescent="0.35"/>
    <row r="375" s="145" customFormat="1" x14ac:dyDescent="0.35"/>
    <row r="376" s="145" customFormat="1" x14ac:dyDescent="0.35"/>
    <row r="377" s="145" customFormat="1" x14ac:dyDescent="0.35"/>
    <row r="378" s="145" customFormat="1" x14ac:dyDescent="0.35"/>
    <row r="379" s="145" customFormat="1" x14ac:dyDescent="0.35"/>
    <row r="380" s="145" customFormat="1" x14ac:dyDescent="0.35"/>
    <row r="381" s="145" customFormat="1" x14ac:dyDescent="0.35"/>
    <row r="382" s="145" customFormat="1" x14ac:dyDescent="0.35"/>
    <row r="383" s="145" customFormat="1" x14ac:dyDescent="0.35"/>
    <row r="384" s="145" customFormat="1" x14ac:dyDescent="0.35"/>
    <row r="385" s="145" customFormat="1" x14ac:dyDescent="0.35"/>
    <row r="386" s="145" customFormat="1" x14ac:dyDescent="0.35"/>
    <row r="387" s="145" customFormat="1" x14ac:dyDescent="0.35"/>
    <row r="388" s="145" customFormat="1" x14ac:dyDescent="0.35"/>
    <row r="389" s="145" customFormat="1" x14ac:dyDescent="0.35"/>
    <row r="390" s="145" customFormat="1" x14ac:dyDescent="0.35"/>
    <row r="391" s="145" customFormat="1" x14ac:dyDescent="0.35"/>
    <row r="392" s="145" customFormat="1" x14ac:dyDescent="0.35"/>
    <row r="393" s="145" customFormat="1" x14ac:dyDescent="0.35"/>
    <row r="394" s="145" customFormat="1" x14ac:dyDescent="0.35"/>
    <row r="395" s="145" customFormat="1" x14ac:dyDescent="0.35"/>
    <row r="396" s="145" customFormat="1" x14ac:dyDescent="0.35"/>
    <row r="397" s="145" customFormat="1" x14ac:dyDescent="0.35"/>
    <row r="398" s="145" customFormat="1" x14ac:dyDescent="0.35"/>
    <row r="399" s="145" customFormat="1" x14ac:dyDescent="0.35"/>
    <row r="400" s="145" customFormat="1" x14ac:dyDescent="0.35"/>
    <row r="401" s="145" customFormat="1" x14ac:dyDescent="0.35"/>
    <row r="402" s="145" customFormat="1" x14ac:dyDescent="0.35"/>
    <row r="403" s="145" customFormat="1" x14ac:dyDescent="0.35"/>
    <row r="404" s="145" customFormat="1" x14ac:dyDescent="0.35"/>
    <row r="405" s="145" customFormat="1" x14ac:dyDescent="0.35"/>
    <row r="406" s="145" customFormat="1" x14ac:dyDescent="0.35"/>
    <row r="407" s="145" customFormat="1" x14ac:dyDescent="0.35"/>
    <row r="408" s="145" customFormat="1" x14ac:dyDescent="0.35"/>
    <row r="409" s="145" customFormat="1" x14ac:dyDescent="0.35"/>
    <row r="410" s="145" customFormat="1" x14ac:dyDescent="0.35"/>
    <row r="411" s="145" customFormat="1" x14ac:dyDescent="0.35"/>
    <row r="412" s="145" customFormat="1" x14ac:dyDescent="0.35"/>
    <row r="413" s="145" customFormat="1" x14ac:dyDescent="0.35"/>
    <row r="414" s="145" customFormat="1" x14ac:dyDescent="0.35"/>
    <row r="415" s="145" customFormat="1" x14ac:dyDescent="0.35"/>
    <row r="416" s="145" customFormat="1" x14ac:dyDescent="0.35"/>
    <row r="417" s="145" customFormat="1" x14ac:dyDescent="0.35"/>
    <row r="418" s="145" customFormat="1" x14ac:dyDescent="0.35"/>
    <row r="419" s="145" customFormat="1" x14ac:dyDescent="0.35"/>
    <row r="420" s="145" customFormat="1" x14ac:dyDescent="0.35"/>
    <row r="421" s="145" customFormat="1" x14ac:dyDescent="0.35"/>
    <row r="422" s="145" customFormat="1" x14ac:dyDescent="0.35"/>
    <row r="423" s="145" customFormat="1" x14ac:dyDescent="0.35"/>
    <row r="424" s="145" customFormat="1" x14ac:dyDescent="0.35"/>
    <row r="425" s="145" customFormat="1" x14ac:dyDescent="0.35"/>
    <row r="426" s="145" customFormat="1" x14ac:dyDescent="0.35"/>
    <row r="427" s="145" customFormat="1" x14ac:dyDescent="0.35"/>
    <row r="428" s="145" customFormat="1" x14ac:dyDescent="0.35"/>
    <row r="429" s="145" customFormat="1" x14ac:dyDescent="0.35"/>
    <row r="430" s="145" customFormat="1" x14ac:dyDescent="0.35"/>
    <row r="431" s="145" customFormat="1" x14ac:dyDescent="0.35"/>
    <row r="432" s="145" customFormat="1" x14ac:dyDescent="0.35"/>
    <row r="433" s="145" customFormat="1" x14ac:dyDescent="0.35"/>
    <row r="434" s="145" customFormat="1" x14ac:dyDescent="0.35"/>
    <row r="435" s="145" customFormat="1" x14ac:dyDescent="0.35"/>
    <row r="436" s="145" customFormat="1" x14ac:dyDescent="0.35"/>
    <row r="437" s="145" customFormat="1" x14ac:dyDescent="0.35"/>
    <row r="438" s="145" customFormat="1" x14ac:dyDescent="0.35"/>
    <row r="439" s="145" customFormat="1" x14ac:dyDescent="0.35"/>
    <row r="440" s="145" customFormat="1" x14ac:dyDescent="0.35"/>
    <row r="441" s="145" customFormat="1" x14ac:dyDescent="0.35"/>
    <row r="442" s="145" customFormat="1" x14ac:dyDescent="0.35"/>
    <row r="443" s="145" customFormat="1" x14ac:dyDescent="0.35"/>
    <row r="444" s="145" customFormat="1" x14ac:dyDescent="0.35"/>
    <row r="445" s="145" customFormat="1" x14ac:dyDescent="0.35"/>
    <row r="446" s="145" customFormat="1" x14ac:dyDescent="0.35"/>
    <row r="447" s="145" customFormat="1" x14ac:dyDescent="0.35"/>
    <row r="448" s="145" customFormat="1" x14ac:dyDescent="0.35"/>
    <row r="449" s="145" customFormat="1" x14ac:dyDescent="0.35"/>
    <row r="450" s="145" customFormat="1" x14ac:dyDescent="0.35"/>
    <row r="451" s="145" customFormat="1" x14ac:dyDescent="0.35"/>
    <row r="452" s="145" customFormat="1" x14ac:dyDescent="0.35"/>
    <row r="453" s="145" customFormat="1" x14ac:dyDescent="0.35"/>
    <row r="454" s="145" customFormat="1" x14ac:dyDescent="0.35"/>
    <row r="455" s="145" customFormat="1" x14ac:dyDescent="0.35"/>
    <row r="456" s="145" customFormat="1" x14ac:dyDescent="0.35"/>
    <row r="457" s="145" customFormat="1" x14ac:dyDescent="0.35"/>
    <row r="458" s="145" customFormat="1" x14ac:dyDescent="0.35"/>
    <row r="459" s="145" customFormat="1" x14ac:dyDescent="0.35"/>
    <row r="460" s="145" customFormat="1" x14ac:dyDescent="0.35"/>
    <row r="461" s="145" customFormat="1" x14ac:dyDescent="0.35"/>
    <row r="462" s="145" customFormat="1" x14ac:dyDescent="0.35"/>
    <row r="463" s="145" customFormat="1" x14ac:dyDescent="0.35"/>
    <row r="464" s="145" customFormat="1" x14ac:dyDescent="0.35"/>
    <row r="465" s="145" customFormat="1" x14ac:dyDescent="0.35"/>
    <row r="466" s="145" customFormat="1" x14ac:dyDescent="0.35"/>
    <row r="467" s="145" customFormat="1" x14ac:dyDescent="0.35"/>
    <row r="468" s="145" customFormat="1" x14ac:dyDescent="0.35"/>
    <row r="469" s="145" customFormat="1" x14ac:dyDescent="0.35"/>
    <row r="470" s="145" customFormat="1" x14ac:dyDescent="0.35"/>
    <row r="471" s="145" customFormat="1" x14ac:dyDescent="0.35"/>
    <row r="472" s="145" customFormat="1" x14ac:dyDescent="0.35"/>
    <row r="473" s="145" customFormat="1" x14ac:dyDescent="0.35"/>
    <row r="474" s="145" customFormat="1" x14ac:dyDescent="0.35"/>
    <row r="475" s="145" customFormat="1" x14ac:dyDescent="0.35"/>
    <row r="476" s="145" customFormat="1" x14ac:dyDescent="0.35"/>
    <row r="477" s="145" customFormat="1" x14ac:dyDescent="0.35"/>
    <row r="478" s="145" customFormat="1" x14ac:dyDescent="0.35"/>
    <row r="479" s="145" customFormat="1" x14ac:dyDescent="0.35"/>
    <row r="480" s="145" customFormat="1" x14ac:dyDescent="0.35"/>
    <row r="481" s="145" customFormat="1" x14ac:dyDescent="0.35"/>
    <row r="482" s="145" customFormat="1" x14ac:dyDescent="0.35"/>
    <row r="483" s="145" customFormat="1" x14ac:dyDescent="0.35"/>
    <row r="484" s="145" customFormat="1" x14ac:dyDescent="0.35"/>
    <row r="485" s="145" customFormat="1" x14ac:dyDescent="0.35"/>
    <row r="486" s="145" customFormat="1" x14ac:dyDescent="0.35"/>
    <row r="487" s="145" customFormat="1" x14ac:dyDescent="0.35"/>
    <row r="488" s="145" customFormat="1" x14ac:dyDescent="0.35"/>
    <row r="489" s="145" customFormat="1" x14ac:dyDescent="0.35"/>
    <row r="490" s="145" customFormat="1" x14ac:dyDescent="0.35"/>
    <row r="491" s="145" customFormat="1" x14ac:dyDescent="0.35"/>
    <row r="492" s="145" customFormat="1" x14ac:dyDescent="0.35"/>
    <row r="493" s="145" customFormat="1" x14ac:dyDescent="0.35"/>
    <row r="494" s="145" customFormat="1" x14ac:dyDescent="0.35"/>
    <row r="495" s="145" customFormat="1" x14ac:dyDescent="0.35"/>
    <row r="496" s="145" customFormat="1" x14ac:dyDescent="0.35"/>
    <row r="497" s="145" customFormat="1" x14ac:dyDescent="0.35"/>
    <row r="498" s="145" customFormat="1" x14ac:dyDescent="0.35"/>
    <row r="499" s="145" customFormat="1" x14ac:dyDescent="0.35"/>
    <row r="500" s="145" customFormat="1" x14ac:dyDescent="0.35"/>
    <row r="501" s="145" customFormat="1" x14ac:dyDescent="0.35"/>
    <row r="502" s="145" customFormat="1" x14ac:dyDescent="0.35"/>
    <row r="503" s="145" customFormat="1" x14ac:dyDescent="0.35"/>
    <row r="504" s="145" customFormat="1" x14ac:dyDescent="0.35"/>
    <row r="505" s="145" customFormat="1" x14ac:dyDescent="0.35"/>
    <row r="506" s="145" customFormat="1" x14ac:dyDescent="0.35"/>
    <row r="507" s="145" customFormat="1" x14ac:dyDescent="0.35"/>
    <row r="508" s="145" customFormat="1" x14ac:dyDescent="0.35"/>
    <row r="509" s="145" customFormat="1" x14ac:dyDescent="0.35"/>
    <row r="510" s="145" customFormat="1" x14ac:dyDescent="0.35"/>
    <row r="511" s="145" customFormat="1" x14ac:dyDescent="0.35"/>
    <row r="512" s="145" customFormat="1" x14ac:dyDescent="0.35"/>
    <row r="513" s="145" customFormat="1" x14ac:dyDescent="0.35"/>
    <row r="514" s="145" customFormat="1" x14ac:dyDescent="0.35"/>
    <row r="515" s="145" customFormat="1" x14ac:dyDescent="0.35"/>
    <row r="516" s="145" customFormat="1" x14ac:dyDescent="0.35"/>
    <row r="517" s="145" customFormat="1" x14ac:dyDescent="0.35"/>
    <row r="518" s="145" customFormat="1" x14ac:dyDescent="0.35"/>
    <row r="519" s="145" customFormat="1" x14ac:dyDescent="0.35"/>
    <row r="520" s="145" customFormat="1" x14ac:dyDescent="0.35"/>
    <row r="521" s="145" customFormat="1" x14ac:dyDescent="0.35"/>
    <row r="522" s="145" customFormat="1" x14ac:dyDescent="0.35"/>
    <row r="523" s="145" customFormat="1" x14ac:dyDescent="0.35"/>
    <row r="524" s="145" customFormat="1" x14ac:dyDescent="0.35"/>
    <row r="525" s="145" customFormat="1" x14ac:dyDescent="0.35"/>
    <row r="526" s="145" customFormat="1" x14ac:dyDescent="0.35"/>
    <row r="527" s="145" customFormat="1" x14ac:dyDescent="0.35"/>
    <row r="528" s="145" customFormat="1" x14ac:dyDescent="0.35"/>
    <row r="529" s="145" customFormat="1" x14ac:dyDescent="0.35"/>
    <row r="530" s="145" customFormat="1" x14ac:dyDescent="0.35"/>
    <row r="531" s="145" customFormat="1" x14ac:dyDescent="0.35"/>
    <row r="532" s="145" customFormat="1" x14ac:dyDescent="0.35"/>
    <row r="533" s="145" customFormat="1" x14ac:dyDescent="0.35"/>
    <row r="534" s="145" customFormat="1" x14ac:dyDescent="0.35"/>
    <row r="535" s="145" customFormat="1" x14ac:dyDescent="0.35"/>
    <row r="536" s="145" customFormat="1" x14ac:dyDescent="0.35"/>
    <row r="537" s="145" customFormat="1" x14ac:dyDescent="0.35"/>
    <row r="538" s="145" customFormat="1" x14ac:dyDescent="0.35"/>
    <row r="539" s="145" customFormat="1" x14ac:dyDescent="0.35"/>
    <row r="540" s="145" customFormat="1" x14ac:dyDescent="0.35"/>
    <row r="541" s="145" customFormat="1" x14ac:dyDescent="0.35"/>
    <row r="542" s="145" customFormat="1" x14ac:dyDescent="0.35"/>
    <row r="543" s="145" customFormat="1" x14ac:dyDescent="0.35"/>
    <row r="544" s="145" customFormat="1" x14ac:dyDescent="0.35"/>
    <row r="545" s="145" customFormat="1" x14ac:dyDescent="0.35"/>
    <row r="546" s="145" customFormat="1" x14ac:dyDescent="0.35"/>
    <row r="547" s="145" customFormat="1" x14ac:dyDescent="0.35"/>
    <row r="548" s="145" customFormat="1" x14ac:dyDescent="0.35"/>
    <row r="549" s="145" customFormat="1" x14ac:dyDescent="0.35"/>
    <row r="550" s="145" customFormat="1" x14ac:dyDescent="0.35"/>
    <row r="551" s="145" customFormat="1" x14ac:dyDescent="0.35"/>
    <row r="552" s="145" customFormat="1" x14ac:dyDescent="0.35"/>
    <row r="553" s="145" customFormat="1" x14ac:dyDescent="0.35"/>
    <row r="554" s="145" customFormat="1" x14ac:dyDescent="0.35"/>
    <row r="555" s="145" customFormat="1" x14ac:dyDescent="0.35"/>
    <row r="556" s="145" customFormat="1" x14ac:dyDescent="0.35"/>
    <row r="557" s="145" customFormat="1" x14ac:dyDescent="0.35"/>
    <row r="558" s="145" customFormat="1" x14ac:dyDescent="0.35"/>
    <row r="559" s="145" customFormat="1" x14ac:dyDescent="0.35"/>
    <row r="560" s="145" customFormat="1" x14ac:dyDescent="0.35"/>
    <row r="561" s="145" customFormat="1" x14ac:dyDescent="0.35"/>
    <row r="562" s="145" customFormat="1" x14ac:dyDescent="0.35"/>
    <row r="563" s="145" customFormat="1" x14ac:dyDescent="0.35"/>
    <row r="564" s="145" customFormat="1" x14ac:dyDescent="0.35"/>
    <row r="565" s="145" customFormat="1" x14ac:dyDescent="0.35"/>
    <row r="566" s="145" customFormat="1" x14ac:dyDescent="0.35"/>
    <row r="567" s="145" customFormat="1" x14ac:dyDescent="0.35"/>
    <row r="568" s="145" customFormat="1" x14ac:dyDescent="0.35"/>
    <row r="569" s="145" customFormat="1" x14ac:dyDescent="0.35"/>
    <row r="570" s="145" customFormat="1" x14ac:dyDescent="0.35"/>
    <row r="571" s="145" customFormat="1" x14ac:dyDescent="0.35"/>
    <row r="572" s="145" customFormat="1" x14ac:dyDescent="0.35"/>
    <row r="573" s="145" customFormat="1" x14ac:dyDescent="0.35"/>
    <row r="574" s="145" customFormat="1" x14ac:dyDescent="0.35"/>
    <row r="575" s="145" customFormat="1" x14ac:dyDescent="0.35"/>
    <row r="576" s="145" customFormat="1" x14ac:dyDescent="0.35"/>
    <row r="577" s="145" customFormat="1" x14ac:dyDescent="0.35"/>
    <row r="578" s="145" customFormat="1" x14ac:dyDescent="0.35"/>
    <row r="579" s="145" customFormat="1" x14ac:dyDescent="0.35"/>
    <row r="580" s="145" customFormat="1" x14ac:dyDescent="0.35"/>
    <row r="581" s="145" customFormat="1" x14ac:dyDescent="0.35"/>
    <row r="582" s="145" customFormat="1" x14ac:dyDescent="0.35"/>
    <row r="583" s="145" customFormat="1" x14ac:dyDescent="0.35"/>
    <row r="584" s="145" customFormat="1" x14ac:dyDescent="0.35"/>
    <row r="585" s="145" customFormat="1" x14ac:dyDescent="0.35"/>
    <row r="586" s="145" customFormat="1" x14ac:dyDescent="0.35"/>
    <row r="587" s="145" customFormat="1" x14ac:dyDescent="0.35"/>
    <row r="588" s="145" customFormat="1" x14ac:dyDescent="0.35"/>
    <row r="589" s="145" customFormat="1" x14ac:dyDescent="0.35"/>
    <row r="590" s="145" customFormat="1" x14ac:dyDescent="0.35"/>
    <row r="591" s="145" customFormat="1" x14ac:dyDescent="0.35"/>
    <row r="592" s="145" customFormat="1" x14ac:dyDescent="0.35"/>
    <row r="593" s="145" customFormat="1" x14ac:dyDescent="0.35"/>
    <row r="594" s="145" customFormat="1" x14ac:dyDescent="0.35"/>
    <row r="595" s="145" customFormat="1" x14ac:dyDescent="0.35"/>
    <row r="596" s="145" customFormat="1" x14ac:dyDescent="0.35"/>
    <row r="597" s="145" customFormat="1" x14ac:dyDescent="0.35"/>
    <row r="598" s="145" customFormat="1" x14ac:dyDescent="0.35"/>
    <row r="599" s="145" customFormat="1" x14ac:dyDescent="0.35"/>
    <row r="600" s="145" customFormat="1" x14ac:dyDescent="0.35"/>
    <row r="601" s="145" customFormat="1" x14ac:dyDescent="0.35"/>
    <row r="602" s="145" customFormat="1" x14ac:dyDescent="0.35"/>
    <row r="603" s="145" customFormat="1" x14ac:dyDescent="0.35"/>
    <row r="604" s="145" customFormat="1" x14ac:dyDescent="0.35"/>
    <row r="605" s="145" customFormat="1" x14ac:dyDescent="0.35"/>
    <row r="606" s="145" customFormat="1" x14ac:dyDescent="0.35"/>
    <row r="607" s="145" customFormat="1" x14ac:dyDescent="0.35"/>
    <row r="608" s="145" customFormat="1" x14ac:dyDescent="0.35"/>
    <row r="609" s="145" customFormat="1" x14ac:dyDescent="0.35"/>
    <row r="610" s="145" customFormat="1" x14ac:dyDescent="0.35"/>
    <row r="611" s="145" customFormat="1" x14ac:dyDescent="0.35"/>
    <row r="612" s="145" customFormat="1" x14ac:dyDescent="0.35"/>
    <row r="613" s="145" customFormat="1" x14ac:dyDescent="0.35"/>
    <row r="614" s="145" customFormat="1" x14ac:dyDescent="0.35"/>
    <row r="615" s="145" customFormat="1" x14ac:dyDescent="0.35"/>
    <row r="616" s="145" customFormat="1" x14ac:dyDescent="0.35"/>
    <row r="617" s="145" customFormat="1" x14ac:dyDescent="0.35"/>
    <row r="618" s="145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09 09 16</vt:lpstr>
      <vt:lpstr>'09 09 16'!Заголовки_для_печати</vt:lpstr>
      <vt:lpstr>'09 09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2016-09-12T10:13:56Z</dcterms:created>
  <dcterms:modified xsi:type="dcterms:W3CDTF">2016-09-12T10:54:18Z</dcterms:modified>
</cp:coreProperties>
</file>