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240"/>
  </bookViews>
  <sheets>
    <sheet name="червень" sheetId="1" r:id="rId1"/>
  </sheets>
  <externalReferences>
    <externalReference r:id="rId2"/>
  </externalReferences>
  <definedNames>
    <definedName name="_xlnm.Print_Titles" localSheetId="0">червень!$A:$E</definedName>
    <definedName name="_xlnm.Print_Area" localSheetId="0">червень!$D$1:$N$123</definedName>
  </definedNames>
  <calcPr calcId="15251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N121" l="1"/>
  <c r="L121"/>
  <c r="N120"/>
  <c r="M120"/>
  <c r="L120"/>
  <c r="K120"/>
  <c r="N119"/>
  <c r="M119"/>
  <c r="L119"/>
  <c r="K119"/>
  <c r="N118"/>
  <c r="M118"/>
  <c r="L118"/>
  <c r="K118"/>
  <c r="L117"/>
  <c r="J117"/>
  <c r="K117" s="1"/>
  <c r="I117"/>
  <c r="H117"/>
  <c r="M117" s="1"/>
  <c r="G117"/>
  <c r="J116"/>
  <c r="I116"/>
  <c r="L116" s="1"/>
  <c r="H116"/>
  <c r="M116" s="1"/>
  <c r="G116"/>
  <c r="N115"/>
  <c r="M115"/>
  <c r="L115"/>
  <c r="K115"/>
  <c r="L114"/>
  <c r="J114"/>
  <c r="K114" s="1"/>
  <c r="I114"/>
  <c r="I112" s="1"/>
  <c r="H114"/>
  <c r="H112" s="1"/>
  <c r="G114"/>
  <c r="N113"/>
  <c r="L113"/>
  <c r="J112"/>
  <c r="G112"/>
  <c r="N111"/>
  <c r="M111"/>
  <c r="L111"/>
  <c r="K111"/>
  <c r="N110"/>
  <c r="L110"/>
  <c r="N109"/>
  <c r="M109"/>
  <c r="L109"/>
  <c r="K109"/>
  <c r="N108"/>
  <c r="M108"/>
  <c r="L108"/>
  <c r="K108"/>
  <c r="J107"/>
  <c r="I107"/>
  <c r="L107" s="1"/>
  <c r="H107"/>
  <c r="M107" s="1"/>
  <c r="G107"/>
  <c r="M106"/>
  <c r="L106"/>
  <c r="J106"/>
  <c r="K106" s="1"/>
  <c r="J105"/>
  <c r="I105"/>
  <c r="H105"/>
  <c r="G105"/>
  <c r="N104"/>
  <c r="L104"/>
  <c r="N103"/>
  <c r="L103"/>
  <c r="N102"/>
  <c r="M102"/>
  <c r="L102"/>
  <c r="K102"/>
  <c r="N101"/>
  <c r="M101"/>
  <c r="L101"/>
  <c r="K101"/>
  <c r="N100"/>
  <c r="M100"/>
  <c r="L100"/>
  <c r="K100"/>
  <c r="N99"/>
  <c r="M99"/>
  <c r="L99"/>
  <c r="N98"/>
  <c r="M98"/>
  <c r="L98"/>
  <c r="K98"/>
  <c r="N97"/>
  <c r="L97"/>
  <c r="N96"/>
  <c r="M96"/>
  <c r="L96"/>
  <c r="N95"/>
  <c r="L95"/>
  <c r="N94"/>
  <c r="L94"/>
  <c r="N93"/>
  <c r="M93"/>
  <c r="L93"/>
  <c r="L92"/>
  <c r="J92"/>
  <c r="K92" s="1"/>
  <c r="I92"/>
  <c r="H92"/>
  <c r="G92"/>
  <c r="F92"/>
  <c r="J91"/>
  <c r="I91"/>
  <c r="I83" s="1"/>
  <c r="G91"/>
  <c r="N90"/>
  <c r="M90"/>
  <c r="L90"/>
  <c r="K90"/>
  <c r="N89"/>
  <c r="M89"/>
  <c r="L89"/>
  <c r="K89"/>
  <c r="J88"/>
  <c r="I88"/>
  <c r="H88"/>
  <c r="G88"/>
  <c r="G84" s="1"/>
  <c r="G83" s="1"/>
  <c r="F88"/>
  <c r="N87"/>
  <c r="L87"/>
  <c r="N86"/>
  <c r="M86"/>
  <c r="L86"/>
  <c r="K86"/>
  <c r="L85"/>
  <c r="J85"/>
  <c r="I85"/>
  <c r="H85"/>
  <c r="M85" s="1"/>
  <c r="G85"/>
  <c r="I84"/>
  <c r="H84"/>
  <c r="N82"/>
  <c r="L82"/>
  <c r="N81"/>
  <c r="L81"/>
  <c r="N80"/>
  <c r="L80"/>
  <c r="N79"/>
  <c r="L79"/>
  <c r="J78"/>
  <c r="I78"/>
  <c r="H78"/>
  <c r="G78"/>
  <c r="G77" s="1"/>
  <c r="I77"/>
  <c r="H77"/>
  <c r="N76"/>
  <c r="L76"/>
  <c r="N75"/>
  <c r="M75"/>
  <c r="L75"/>
  <c r="K75"/>
  <c r="N74"/>
  <c r="M74"/>
  <c r="L74"/>
  <c r="K74"/>
  <c r="N73"/>
  <c r="L73"/>
  <c r="J72"/>
  <c r="I72"/>
  <c r="L72" s="1"/>
  <c r="H72"/>
  <c r="M72" s="1"/>
  <c r="G72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J61"/>
  <c r="I61"/>
  <c r="H61"/>
  <c r="G61"/>
  <c r="G43" s="1"/>
  <c r="N60"/>
  <c r="L60"/>
  <c r="N59"/>
  <c r="M59"/>
  <c r="L59"/>
  <c r="K59"/>
  <c r="L58"/>
  <c r="J58"/>
  <c r="K58" s="1"/>
  <c r="I58"/>
  <c r="H58"/>
  <c r="M58" s="1"/>
  <c r="G58"/>
  <c r="N57"/>
  <c r="L57"/>
  <c r="N56"/>
  <c r="M56"/>
  <c r="L56"/>
  <c r="K56"/>
  <c r="J55"/>
  <c r="I55"/>
  <c r="H55"/>
  <c r="G55"/>
  <c r="F55"/>
  <c r="N54"/>
  <c r="M54"/>
  <c r="L54"/>
  <c r="N53"/>
  <c r="M53"/>
  <c r="L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N46"/>
  <c r="M46"/>
  <c r="L46"/>
  <c r="K46"/>
  <c r="N45"/>
  <c r="M45"/>
  <c r="L45"/>
  <c r="K45"/>
  <c r="L44"/>
  <c r="J44"/>
  <c r="K44" s="1"/>
  <c r="I44"/>
  <c r="H44"/>
  <c r="M44" s="1"/>
  <c r="G44"/>
  <c r="H43"/>
  <c r="N42"/>
  <c r="L42"/>
  <c r="N41"/>
  <c r="J41"/>
  <c r="L41" s="1"/>
  <c r="N40"/>
  <c r="L40"/>
  <c r="J40"/>
  <c r="N39"/>
  <c r="M39"/>
  <c r="L39"/>
  <c r="K39"/>
  <c r="L38"/>
  <c r="J38"/>
  <c r="I38"/>
  <c r="H38"/>
  <c r="M38" s="1"/>
  <c r="G38"/>
  <c r="N37"/>
  <c r="M37"/>
  <c r="L37"/>
  <c r="J36"/>
  <c r="I36"/>
  <c r="H36"/>
  <c r="M36" s="1"/>
  <c r="G36"/>
  <c r="N35"/>
  <c r="M35"/>
  <c r="L35"/>
  <c r="K35"/>
  <c r="N34"/>
  <c r="L34"/>
  <c r="K34"/>
  <c r="J34"/>
  <c r="I33"/>
  <c r="H33"/>
  <c r="G33"/>
  <c r="L32"/>
  <c r="J32"/>
  <c r="N32" s="1"/>
  <c r="J31"/>
  <c r="L31" s="1"/>
  <c r="N30"/>
  <c r="L30"/>
  <c r="N29"/>
  <c r="L29"/>
  <c r="N28"/>
  <c r="J28"/>
  <c r="L28" s="1"/>
  <c r="N27"/>
  <c r="J27"/>
  <c r="M27" s="1"/>
  <c r="I27"/>
  <c r="H27"/>
  <c r="G27"/>
  <c r="G24" s="1"/>
  <c r="N26"/>
  <c r="L26"/>
  <c r="J25"/>
  <c r="I24"/>
  <c r="H24"/>
  <c r="M23"/>
  <c r="L23"/>
  <c r="K23"/>
  <c r="J23"/>
  <c r="N23" s="1"/>
  <c r="J22"/>
  <c r="N22" s="1"/>
  <c r="M21"/>
  <c r="L21"/>
  <c r="K21"/>
  <c r="J21"/>
  <c r="N21" s="1"/>
  <c r="J20"/>
  <c r="K20" s="1"/>
  <c r="J19"/>
  <c r="L19" s="1"/>
  <c r="M18"/>
  <c r="M17"/>
  <c r="L17"/>
  <c r="K17"/>
  <c r="J17"/>
  <c r="N17" s="1"/>
  <c r="J16"/>
  <c r="N15"/>
  <c r="L15"/>
  <c r="N14"/>
  <c r="M14"/>
  <c r="L14"/>
  <c r="K14"/>
  <c r="I13"/>
  <c r="H13"/>
  <c r="G13"/>
  <c r="M12"/>
  <c r="L12"/>
  <c r="K12"/>
  <c r="J12"/>
  <c r="N12" s="1"/>
  <c r="J11"/>
  <c r="K11" s="1"/>
  <c r="N10"/>
  <c r="L10"/>
  <c r="M9"/>
  <c r="L9"/>
  <c r="K9"/>
  <c r="J9"/>
  <c r="N9" s="1"/>
  <c r="N8"/>
  <c r="M8"/>
  <c r="J8"/>
  <c r="K8" s="1"/>
  <c r="I7"/>
  <c r="I6" s="1"/>
  <c r="H7"/>
  <c r="G7"/>
  <c r="F7"/>
  <c r="H6"/>
  <c r="H5" s="1"/>
  <c r="G6"/>
  <c r="G5" s="1"/>
  <c r="G122" s="1"/>
  <c r="H122" l="1"/>
  <c r="K16"/>
  <c r="J13"/>
  <c r="M55"/>
  <c r="L55"/>
  <c r="N61"/>
  <c r="J43"/>
  <c r="L88"/>
  <c r="K88"/>
  <c r="J84"/>
  <c r="M112"/>
  <c r="L112"/>
  <c r="L11"/>
  <c r="L16"/>
  <c r="K18"/>
  <c r="K19"/>
  <c r="L20"/>
  <c r="L22"/>
  <c r="K55"/>
  <c r="L61"/>
  <c r="K72"/>
  <c r="M88"/>
  <c r="L91"/>
  <c r="K91"/>
  <c r="L105"/>
  <c r="K105"/>
  <c r="K112"/>
  <c r="J7"/>
  <c r="M11"/>
  <c r="M16"/>
  <c r="L18"/>
  <c r="M19"/>
  <c r="M20"/>
  <c r="L25"/>
  <c r="K27"/>
  <c r="K28"/>
  <c r="N31"/>
  <c r="N36"/>
  <c r="I43"/>
  <c r="I5" s="1"/>
  <c r="I122" s="1"/>
  <c r="N55"/>
  <c r="N78"/>
  <c r="J77"/>
  <c r="N88"/>
  <c r="H91"/>
  <c r="H83" s="1"/>
  <c r="M92"/>
  <c r="M105"/>
  <c r="K107"/>
  <c r="N112"/>
  <c r="M114"/>
  <c r="K116"/>
  <c r="L8"/>
  <c r="N11"/>
  <c r="N16"/>
  <c r="N18"/>
  <c r="N19"/>
  <c r="N20"/>
  <c r="N25"/>
  <c r="L27"/>
  <c r="M28"/>
  <c r="M34"/>
  <c r="J33"/>
  <c r="L36"/>
  <c r="K38"/>
  <c r="N38"/>
  <c r="L78"/>
  <c r="K85"/>
  <c r="N105"/>
  <c r="N44"/>
  <c r="N58"/>
  <c r="N72"/>
  <c r="N85"/>
  <c r="N92"/>
  <c r="N106"/>
  <c r="N107"/>
  <c r="N114"/>
  <c r="N116"/>
  <c r="N117"/>
  <c r="N33" l="1"/>
  <c r="M33"/>
  <c r="L33"/>
  <c r="K33"/>
  <c r="L77"/>
  <c r="N77"/>
  <c r="J24"/>
  <c r="K43"/>
  <c r="N43"/>
  <c r="L43"/>
  <c r="M43"/>
  <c r="N13"/>
  <c r="K13"/>
  <c r="M13"/>
  <c r="L13"/>
  <c r="N91"/>
  <c r="M91"/>
  <c r="L7"/>
  <c r="K7"/>
  <c r="J6"/>
  <c r="N7"/>
  <c r="M7"/>
  <c r="K84"/>
  <c r="N84"/>
  <c r="J83"/>
  <c r="M84"/>
  <c r="L84"/>
  <c r="K83" l="1"/>
  <c r="N83"/>
  <c r="M83"/>
  <c r="L83"/>
  <c r="M6"/>
  <c r="K6"/>
  <c r="N6"/>
  <c r="L6"/>
  <c r="J5"/>
  <c r="N24"/>
  <c r="L24"/>
  <c r="K24"/>
  <c r="M24"/>
  <c r="M5" l="1"/>
  <c r="N5"/>
  <c r="J122"/>
  <c r="L5"/>
  <c r="K5"/>
  <c r="M122" l="1"/>
  <c r="L122"/>
  <c r="K122"/>
  <c r="N122"/>
</calcChain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<sst xmlns="http://schemas.openxmlformats.org/spreadsheetml/2006/main" count="133" uniqueCount="131">
  <si>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за січень - червень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</si>
  <si>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</si>
  <si>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</si>
  <si>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</si>
  <si>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</si>
  <si>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</si>
  <si>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</si>
  <si>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</si>
  <si>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</si>
  <si>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січень-червень 2016 року з урах.змін</t>
  </si>
  <si>
    <t>ФАКТ</t>
  </si>
  <si>
    <t xml:space="preserve"> % виконання до плану січня-червня п.р.</t>
  </si>
  <si>
    <t>Відхилення факту від плану січня-червня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</si>
  <si>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</si>
  <si>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</si>
  <si>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01.07.2016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</si>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</sst>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6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6" fontId="40" fillId="0" borderId="10" xfId="0" applyNumberFormat="1" applyFont="1" applyFill="1" applyBorder="1" applyAlignment="1">
      <alignment horizontal="right" vertical="center" wrapText="1"/>
    </xf>
    <xf numFmtId="166" fontId="39" fillId="0" borderId="10" xfId="1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0" xfId="0" applyNumberFormat="1" applyFont="1" applyFill="1" applyBorder="1" applyAlignment="1">
      <alignment horizontal="right" vertical="center" wrapText="1"/>
    </xf>
    <xf numFmtId="164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6" fontId="40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6" fontId="43" fillId="0" borderId="13" xfId="0" applyNumberFormat="1" applyFont="1" applyFill="1" applyBorder="1" applyAlignment="1">
      <alignment horizontal="right" vertical="center" wrapText="1"/>
    </xf>
    <xf numFmtId="166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6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39" fillId="0" borderId="14" xfId="3" applyNumberFormat="1" applyFont="1" applyFill="1" applyBorder="1" applyAlignment="1" applyProtection="1">
      <alignment horizontal="lef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165" fontId="39" fillId="0" borderId="14" xfId="0" applyNumberFormat="1" applyFont="1" applyFill="1" applyBorder="1" applyAlignment="1">
      <alignment horizontal="right" vertical="center" wrapText="1"/>
    </xf>
    <xf numFmtId="164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2" xfId="0" applyNumberFormat="1" applyFont="1" applyFill="1" applyBorder="1" applyAlignment="1">
      <alignment horizontal="right" vertical="center" wrapText="1"/>
    </xf>
    <xf numFmtId="164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44;&#1086;&#1093;&#1086;&#1076;&#1080;%20&#1050;&#1052;&#1044;&#1040;\&#1042;&#1080;&#1082;&#1086;&#1085;&#1072;&#1085;&#1085;&#1103;%20&#1087;&#1086;%20&#1088;&#1072;&#1081;&#1086;&#1085;&#1072;&#1093;\&#1041;&#1072;&#1079;&#1072;\dohod%20ra%202013(412zv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8"/>
  <sheetViews>
    <sheetView tabSelected="1" view="pageBreakPreview" topLeftCell="D1" zoomScale="24" zoomScaleNormal="50" zoomScaleSheetLayoutView="24" workbookViewId="0">
      <selection activeCell="I19" sqref="I19"/>
    </sheetView>
  </sheetViews>
  <sheetFormatPr defaultColWidth="9.140625" defaultRowHeight="25.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0" width="48.7109375" style="144" customWidth="1"/>
    <col min="11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1913287.6</v>
      </c>
      <c r="I5" s="23">
        <f>I6+I24+I38+I40+I43+I77</f>
        <v>1026768.1</v>
      </c>
      <c r="J5" s="23">
        <f>J6+J24+J38+J40+J43+J77</f>
        <v>1332632.02544</v>
      </c>
      <c r="K5" s="24">
        <f>J5/I5</f>
        <v>1.2978899767532708</v>
      </c>
      <c r="L5" s="25">
        <f t="shared" ref="L5:L68" si="0">J5-I5</f>
        <v>305863.92544000002</v>
      </c>
      <c r="M5" s="26">
        <f>J5/H5</f>
        <v>0.69651422266051377</v>
      </c>
      <c r="N5" s="27">
        <f t="shared" ref="N5:N68" si="1">J5-H5</f>
        <v>-580655.5745600001</v>
      </c>
      <c r="O5" s="28"/>
      <c r="P5" s="15"/>
      <c r="Q5" s="15"/>
    </row>
    <row r="6" spans="1:17" s="16" customFormat="1" ht="123.75" customHeight="1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1128292.1000000001</v>
      </c>
      <c r="I6" s="31">
        <f>I7+I13</f>
        <v>570500.6</v>
      </c>
      <c r="J6" s="31">
        <f>J7+J13</f>
        <v>720705.93374000001</v>
      </c>
      <c r="K6" s="32">
        <f>J6/I6</f>
        <v>1.2632868988043133</v>
      </c>
      <c r="L6" s="31">
        <f t="shared" si="0"/>
        <v>150205.33374000003</v>
      </c>
      <c r="M6" s="26">
        <f>J6/H6</f>
        <v>0.63875829117300387</v>
      </c>
      <c r="N6" s="27">
        <f t="shared" si="1"/>
        <v>-407586.16626000009</v>
      </c>
      <c r="O6" s="28"/>
      <c r="P6" s="15"/>
      <c r="Q6" s="15"/>
    </row>
    <row r="7" spans="1:17" s="16" customFormat="1" ht="59.25" customHeight="1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964108.4</v>
      </c>
      <c r="I7" s="38">
        <f>I8+I9+I11+I12+I10</f>
        <v>466866.6</v>
      </c>
      <c r="J7" s="38">
        <f>J8+J9+J11+J12+J10</f>
        <v>519925.21301999991</v>
      </c>
      <c r="K7" s="39">
        <f>J7/I7</f>
        <v>1.1136483377050317</v>
      </c>
      <c r="L7" s="40">
        <f t="shared" si="0"/>
        <v>53058.613019999932</v>
      </c>
      <c r="M7" s="26">
        <f>J7/H7</f>
        <v>0.53928086615571436</v>
      </c>
      <c r="N7" s="27">
        <f t="shared" si="1"/>
        <v>-444183.18698000011</v>
      </c>
      <c r="O7" s="28"/>
      <c r="P7" s="15"/>
      <c r="Q7" s="15"/>
    </row>
    <row r="8" spans="1:17" s="16" customFormat="1" ht="177" customHeight="1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871408.4</v>
      </c>
      <c r="I8" s="43">
        <v>427496.6</v>
      </c>
      <c r="J8" s="44">
        <f>1177574.28521-706544.5713</f>
        <v>471029.71390999993</v>
      </c>
      <c r="K8" s="45">
        <f>J8/I8</f>
        <v>1.1018326553006503</v>
      </c>
      <c r="L8" s="44">
        <f t="shared" si="0"/>
        <v>43533.113909999956</v>
      </c>
      <c r="M8" s="45">
        <f>J8/H8</f>
        <v>0.54053841334327268</v>
      </c>
      <c r="N8" s="46">
        <f t="shared" si="1"/>
        <v>-400378.68609000009</v>
      </c>
      <c r="O8" s="28"/>
      <c r="P8" s="15"/>
      <c r="Q8" s="15"/>
    </row>
    <row r="9" spans="1:17" s="16" customFormat="1" ht="306.75" customHeight="1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3360</v>
      </c>
      <c r="J9" s="44">
        <f>10617.91857-6370.75113</f>
        <v>4247.1674400000002</v>
      </c>
      <c r="K9" s="45">
        <f>J9/I9</f>
        <v>1.2640379285714287</v>
      </c>
      <c r="L9" s="44">
        <f t="shared" si="0"/>
        <v>887.16744000000017</v>
      </c>
      <c r="M9" s="45">
        <f>J9/H9</f>
        <v>0.57394154594594593</v>
      </c>
      <c r="N9" s="46">
        <f t="shared" si="1"/>
        <v>-3152.8325599999998</v>
      </c>
      <c r="O9" s="28"/>
      <c r="P9" s="15"/>
      <c r="Q9" s="15"/>
    </row>
    <row r="10" spans="1:17" s="16" customFormat="1" ht="111" customHeight="1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23300</v>
      </c>
      <c r="J11" s="44">
        <f>70826.87594-42496.12553</f>
        <v>28330.750410000001</v>
      </c>
      <c r="K11" s="45">
        <f>J11/I11</f>
        <v>1.2159120347639485</v>
      </c>
      <c r="L11" s="44">
        <f t="shared" si="0"/>
        <v>5030.7504100000006</v>
      </c>
      <c r="M11" s="45">
        <f>J11/H11</f>
        <v>0.54273468218390808</v>
      </c>
      <c r="N11" s="46">
        <f t="shared" si="1"/>
        <v>-23869.249589999999</v>
      </c>
      <c r="O11" s="28"/>
      <c r="P11" s="15"/>
      <c r="Q11" s="15"/>
    </row>
    <row r="12" spans="1:17" s="16" customFormat="1" ht="167.25" customHeight="1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12710</v>
      </c>
      <c r="J12" s="44">
        <f>40793.95303-24476.37177</f>
        <v>16317.581259999995</v>
      </c>
      <c r="K12" s="45">
        <f>J12/I12</f>
        <v>1.2838380220298973</v>
      </c>
      <c r="L12" s="44">
        <f t="shared" si="0"/>
        <v>3607.5812599999954</v>
      </c>
      <c r="M12" s="45">
        <f>J12/H12</f>
        <v>0.4929782858006041</v>
      </c>
      <c r="N12" s="46">
        <f t="shared" si="1"/>
        <v>-16782.418740000005</v>
      </c>
      <c r="O12" s="28"/>
      <c r="P12" s="15"/>
      <c r="Q12" s="15"/>
    </row>
    <row r="13" spans="1:17" s="16" customFormat="1" ht="63.7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164183.70000000001</v>
      </c>
      <c r="I13" s="38">
        <f>I14+I15+I16+I17+I18+I19+I20+I21+I22+I23</f>
        <v>103634</v>
      </c>
      <c r="J13" s="38">
        <f>J14+J15+J16+J17+J18+J19+J20+J21+J22+J23</f>
        <v>200780.72072000007</v>
      </c>
      <c r="K13" s="26">
        <f>J13/I13</f>
        <v>1.9374020178705837</v>
      </c>
      <c r="L13" s="38">
        <f t="shared" si="0"/>
        <v>97146.72072000007</v>
      </c>
      <c r="M13" s="26">
        <f>J13/H13</f>
        <v>1.222902886949192</v>
      </c>
      <c r="N13" s="27">
        <f t="shared" si="1"/>
        <v>36597.020720000059</v>
      </c>
      <c r="O13" s="28"/>
      <c r="P13" s="15"/>
      <c r="Q13" s="15"/>
    </row>
    <row r="14" spans="1:17" s="16" customFormat="1" ht="122.25" customHeight="1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431</v>
      </c>
      <c r="J14" s="44">
        <v>459.13175999999999</v>
      </c>
      <c r="K14" s="45">
        <f>J14/I14</f>
        <v>1.0652709048723898</v>
      </c>
      <c r="L14" s="44">
        <f t="shared" si="0"/>
        <v>28.131759999999986</v>
      </c>
      <c r="M14" s="45">
        <f>J14/H14</f>
        <v>0.50559603567889</v>
      </c>
      <c r="N14" s="46">
        <f t="shared" si="1"/>
        <v>-448.96824000000004</v>
      </c>
      <c r="O14" s="28"/>
      <c r="P14" s="15"/>
      <c r="Q14" s="15"/>
    </row>
    <row r="15" spans="1:17" s="16" customFormat="1" ht="126.75" customHeight="1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78.867490000000004</v>
      </c>
      <c r="K15" s="45">
        <v>0</v>
      </c>
      <c r="L15" s="44">
        <f t="shared" si="0"/>
        <v>78.867490000000004</v>
      </c>
      <c r="M15" s="45">
        <v>0</v>
      </c>
      <c r="N15" s="46">
        <f t="shared" si="1"/>
        <v>78.867490000000004</v>
      </c>
      <c r="O15" s="28"/>
      <c r="P15" s="15"/>
      <c r="Q15" s="15"/>
    </row>
    <row r="16" spans="1:17" s="16" customFormat="1" ht="129.75" customHeight="1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85307</v>
      </c>
      <c r="I16" s="43">
        <v>60530</v>
      </c>
      <c r="J16" s="44">
        <f>1093592.0204-984232.81835</f>
        <v>109359.20205000008</v>
      </c>
      <c r="K16" s="45">
        <f t="shared" ref="K16:K21" si="2">J16/I16</f>
        <v>1.8066942350900392</v>
      </c>
      <c r="L16" s="44">
        <f t="shared" si="0"/>
        <v>48829.20205000008</v>
      </c>
      <c r="M16" s="45">
        <f t="shared" ref="M16:M21" si="3">J16/H16</f>
        <v>1.2819487503956308</v>
      </c>
      <c r="N16" s="46">
        <f t="shared" si="1"/>
        <v>24052.20205000008</v>
      </c>
      <c r="O16" s="28"/>
      <c r="P16" s="15"/>
      <c r="Q16" s="15"/>
    </row>
    <row r="17" spans="1:17" s="16" customFormat="1" ht="70.5" customHeight="1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6230</v>
      </c>
      <c r="J17" s="44">
        <f>64026.24036-57623.61613</f>
        <v>6402.6242300000013</v>
      </c>
      <c r="K17" s="45">
        <f t="shared" si="2"/>
        <v>1.0277085441412521</v>
      </c>
      <c r="L17" s="44">
        <f t="shared" si="0"/>
        <v>172.62423000000126</v>
      </c>
      <c r="M17" s="45">
        <f t="shared" si="3"/>
        <v>0.47426846148148155</v>
      </c>
      <c r="N17" s="46">
        <f t="shared" si="1"/>
        <v>-7097.3757699999987</v>
      </c>
      <c r="O17" s="28"/>
      <c r="P17" s="15"/>
      <c r="Q17" s="15"/>
    </row>
    <row r="18" spans="1:17" s="16" customFormat="1" ht="129" customHeight="1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19000</v>
      </c>
      <c r="I18" s="43">
        <v>5420</v>
      </c>
      <c r="J18" s="44">
        <f>394257.44037-354831.69633</f>
        <v>39425.74404000002</v>
      </c>
      <c r="K18" s="45">
        <f t="shared" si="2"/>
        <v>7.2741225166051695</v>
      </c>
      <c r="L18" s="44">
        <f t="shared" si="0"/>
        <v>34005.74404000002</v>
      </c>
      <c r="M18" s="45">
        <f t="shared" si="3"/>
        <v>2.0750391600000011</v>
      </c>
      <c r="N18" s="46">
        <f t="shared" si="1"/>
        <v>20425.74404000002</v>
      </c>
      <c r="O18" s="28"/>
      <c r="P18" s="15"/>
      <c r="Q18" s="15"/>
    </row>
    <row r="19" spans="1:17" s="16" customFormat="1" ht="130.5" customHeight="1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9800</v>
      </c>
      <c r="I19" s="43">
        <v>2220</v>
      </c>
      <c r="J19" s="44">
        <f>51162.82435-46046.5419</f>
        <v>5116.2824500000061</v>
      </c>
      <c r="K19" s="45">
        <f t="shared" si="2"/>
        <v>2.3046317342342371</v>
      </c>
      <c r="L19" s="44">
        <f t="shared" si="0"/>
        <v>2896.2824500000061</v>
      </c>
      <c r="M19" s="45">
        <f t="shared" si="3"/>
        <v>0.52206963775510262</v>
      </c>
      <c r="N19" s="46">
        <f t="shared" si="1"/>
        <v>-4683.7175499999939</v>
      </c>
      <c r="O19" s="28"/>
      <c r="P19" s="15"/>
      <c r="Q19" s="15"/>
    </row>
    <row r="20" spans="1:17" s="16" customFormat="1" ht="177" customHeight="1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31</v>
      </c>
      <c r="J20" s="44">
        <f>165.35969-148.82373</f>
        <v>16.535959999999989</v>
      </c>
      <c r="K20" s="45">
        <f t="shared" si="2"/>
        <v>0.53341806451612872</v>
      </c>
      <c r="L20" s="44">
        <f t="shared" si="0"/>
        <v>-14.464040000000011</v>
      </c>
      <c r="M20" s="45">
        <f t="shared" si="3"/>
        <v>0.20019322033898293</v>
      </c>
      <c r="N20" s="46">
        <f t="shared" si="1"/>
        <v>-66.064040000000006</v>
      </c>
      <c r="O20" s="28"/>
      <c r="P20" s="15"/>
      <c r="Q20" s="15"/>
    </row>
    <row r="21" spans="1:17" s="16" customFormat="1" ht="84" customHeight="1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35480</v>
      </c>
      <c r="I21" s="43">
        <v>28720</v>
      </c>
      <c r="J21" s="44">
        <f>379807.25528-341826.5297</f>
        <v>37980.725579999969</v>
      </c>
      <c r="K21" s="45">
        <f t="shared" si="2"/>
        <v>1.3224486622562663</v>
      </c>
      <c r="L21" s="44">
        <f t="shared" si="0"/>
        <v>9260.7255799999693</v>
      </c>
      <c r="M21" s="45">
        <f t="shared" si="3"/>
        <v>1.0704826826381051</v>
      </c>
      <c r="N21" s="46">
        <f t="shared" si="1"/>
        <v>2500.7255799999693</v>
      </c>
      <c r="O21" s="28"/>
      <c r="P21" s="15"/>
      <c r="Q21" s="15"/>
    </row>
    <row r="22" spans="1:17" s="16" customFormat="1" ht="84" customHeight="1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13.822-12.4398</f>
        <v>1.3821999999999992</v>
      </c>
      <c r="K22" s="45">
        <v>0</v>
      </c>
      <c r="L22" s="44">
        <f t="shared" si="0"/>
        <v>1.3821999999999992</v>
      </c>
      <c r="M22" s="45">
        <v>0</v>
      </c>
      <c r="N22" s="46">
        <f t="shared" si="1"/>
        <v>1.3821999999999992</v>
      </c>
      <c r="O22" s="28"/>
      <c r="P22" s="15"/>
      <c r="Q22" s="15"/>
    </row>
    <row r="23" spans="1:17" s="16" customFormat="1" ht="64.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52</v>
      </c>
      <c r="J23" s="44">
        <f>19402.24962-17462.02466</f>
        <v>1940.2249599999996</v>
      </c>
      <c r="K23" s="45">
        <f>J23/I23</f>
        <v>37.31201846153845</v>
      </c>
      <c r="L23" s="44">
        <f t="shared" si="0"/>
        <v>1888.2249599999996</v>
      </c>
      <c r="M23" s="45">
        <f>J23/H23</f>
        <v>18.304009056603768</v>
      </c>
      <c r="N23" s="46">
        <f t="shared" si="1"/>
        <v>1834.2249599999996</v>
      </c>
      <c r="O23" s="28"/>
      <c r="P23" s="15"/>
      <c r="Q23" s="15"/>
    </row>
    <row r="24" spans="1:17" s="16" customFormat="1" ht="107.25" customHeight="1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6886.4000000000005</v>
      </c>
      <c r="J24" s="38">
        <f>J25+J27+J33+J36</f>
        <v>6667.0552200000002</v>
      </c>
      <c r="K24" s="26">
        <f>J24/I24</f>
        <v>0.96814812093401481</v>
      </c>
      <c r="L24" s="38">
        <f t="shared" si="0"/>
        <v>-219.34478000000036</v>
      </c>
      <c r="M24" s="26">
        <f>J24/H24</f>
        <v>0.46857378341907735</v>
      </c>
      <c r="N24" s="27">
        <f t="shared" si="1"/>
        <v>-7561.3447799999994</v>
      </c>
      <c r="O24" s="28"/>
      <c r="P24" s="15"/>
      <c r="Q24" s="15"/>
    </row>
    <row r="25" spans="1:17" s="16" customFormat="1" ht="114.75" customHeight="1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44.890160000000002</v>
      </c>
      <c r="K25" s="45">
        <v>0</v>
      </c>
      <c r="L25" s="44">
        <f t="shared" si="0"/>
        <v>44.890160000000002</v>
      </c>
      <c r="M25" s="45">
        <v>0</v>
      </c>
      <c r="N25" s="27">
        <f t="shared" si="1"/>
        <v>44.890160000000002</v>
      </c>
      <c r="O25" s="28"/>
      <c r="P25" s="15"/>
      <c r="Q25" s="15"/>
    </row>
    <row r="26" spans="1:17" s="16" customFormat="1" ht="306" customHeight="1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44.890160000000002</v>
      </c>
      <c r="K26" s="45">
        <v>0</v>
      </c>
      <c r="L26" s="44">
        <f t="shared" si="0"/>
        <v>44.890160000000002</v>
      </c>
      <c r="M26" s="45">
        <v>0</v>
      </c>
      <c r="N26" s="46">
        <f t="shared" si="1"/>
        <v>44.890160000000002</v>
      </c>
      <c r="O26" s="28"/>
      <c r="P26" s="15"/>
      <c r="Q26" s="15"/>
    </row>
    <row r="27" spans="1:17" s="16" customFormat="1" ht="143.25" customHeight="1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6660</v>
      </c>
      <c r="J27" s="51">
        <f>J28+J29+J31+J32+J30</f>
        <v>6112.3126499999998</v>
      </c>
      <c r="K27" s="26">
        <f>J27/I27</f>
        <v>0.91776466216216213</v>
      </c>
      <c r="L27" s="38">
        <f t="shared" si="0"/>
        <v>-547.68735000000015</v>
      </c>
      <c r="M27" s="26">
        <f>J27/H27</f>
        <v>0.44356405297532653</v>
      </c>
      <c r="N27" s="27">
        <f t="shared" si="1"/>
        <v>-7667.6873500000002</v>
      </c>
      <c r="O27" s="28"/>
      <c r="P27" s="15"/>
      <c r="Q27" s="15"/>
    </row>
    <row r="28" spans="1:17" s="16" customFormat="1" ht="189.75" customHeight="1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6660</v>
      </c>
      <c r="J28" s="44">
        <f>12208.42757-6104.21389</f>
        <v>6104.2136799999998</v>
      </c>
      <c r="K28" s="45">
        <f>J28/I28</f>
        <v>0.91654860060060062</v>
      </c>
      <c r="L28" s="44">
        <f t="shared" si="0"/>
        <v>-555.78632000000016</v>
      </c>
      <c r="M28" s="45">
        <f>J28/H28</f>
        <v>0.44297631930333814</v>
      </c>
      <c r="N28" s="46">
        <f t="shared" si="1"/>
        <v>-7675.7863200000002</v>
      </c>
      <c r="O28" s="28"/>
      <c r="P28" s="15"/>
      <c r="Q28" s="15"/>
    </row>
    <row r="29" spans="1:17" s="16" customFormat="1" ht="120" customHeight="1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0.46988999999999997</v>
      </c>
      <c r="K29" s="45">
        <v>0</v>
      </c>
      <c r="L29" s="44">
        <f t="shared" si="0"/>
        <v>0.46988999999999997</v>
      </c>
      <c r="M29" s="45">
        <v>0</v>
      </c>
      <c r="N29" s="46">
        <f t="shared" si="1"/>
        <v>0.46988999999999997</v>
      </c>
      <c r="O29" s="28"/>
      <c r="P29" s="15"/>
      <c r="Q29" s="15"/>
    </row>
    <row r="30" spans="1:17" s="16" customFormat="1" ht="120" customHeight="1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0.43384-0.21693</f>
        <v>0.21690999999999999</v>
      </c>
      <c r="K31" s="45">
        <v>0</v>
      </c>
      <c r="L31" s="44">
        <f t="shared" si="0"/>
        <v>0.21690999999999999</v>
      </c>
      <c r="M31" s="45">
        <v>0</v>
      </c>
      <c r="N31" s="46">
        <f t="shared" si="1"/>
        <v>0.21690999999999999</v>
      </c>
      <c r="O31" s="28"/>
      <c r="P31" s="15"/>
      <c r="Q31" s="15"/>
    </row>
    <row r="32" spans="1:17" s="16" customFormat="1" ht="185.25" customHeight="1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14.82434-7.41217</f>
        <v>7.4121699999999997</v>
      </c>
      <c r="K32" s="45">
        <v>0</v>
      </c>
      <c r="L32" s="44">
        <f t="shared" si="0"/>
        <v>7.4121699999999997</v>
      </c>
      <c r="M32" s="45">
        <v>0</v>
      </c>
      <c r="N32" s="46">
        <f t="shared" si="1"/>
        <v>7.4121699999999997</v>
      </c>
      <c r="O32" s="28"/>
      <c r="P32" s="15"/>
      <c r="Q32" s="15"/>
    </row>
    <row r="33" spans="1:17" s="16" customFormat="1" ht="84.75" customHeight="1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226.1</v>
      </c>
      <c r="J33" s="38">
        <f>J35+J34</f>
        <v>509.23070000000001</v>
      </c>
      <c r="K33" s="26">
        <f>J33/I33</f>
        <v>2.2522366209641751</v>
      </c>
      <c r="L33" s="38">
        <f t="shared" si="0"/>
        <v>283.13070000000005</v>
      </c>
      <c r="M33" s="26">
        <f t="shared" ref="M33:M39" si="4">J33/H33</f>
        <v>1.1394734840008951</v>
      </c>
      <c r="N33" s="27">
        <f t="shared" si="1"/>
        <v>62.330700000000036</v>
      </c>
      <c r="O33" s="28"/>
      <c r="P33" s="15"/>
      <c r="Q33" s="15"/>
    </row>
    <row r="34" spans="1:17" s="16" customFormat="1" ht="123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36.1</v>
      </c>
      <c r="J34" s="44">
        <f>202.35522-151.76631</f>
        <v>50.588909999999998</v>
      </c>
      <c r="K34" s="45">
        <f>J34/I34</f>
        <v>1.4013548476454292</v>
      </c>
      <c r="L34" s="44">
        <f t="shared" si="0"/>
        <v>14.488909999999997</v>
      </c>
      <c r="M34" s="45">
        <f t="shared" si="4"/>
        <v>0.50088029702970294</v>
      </c>
      <c r="N34" s="46">
        <f t="shared" si="1"/>
        <v>-50.411090000000002</v>
      </c>
      <c r="O34" s="28"/>
      <c r="P34" s="15"/>
      <c r="Q34" s="15"/>
    </row>
    <row r="35" spans="1:17" s="16" customFormat="1" ht="156" customHeight="1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190</v>
      </c>
      <c r="J35" s="44">
        <v>458.64179000000001</v>
      </c>
      <c r="K35" s="45">
        <f>J35/I35</f>
        <v>2.4139041578947369</v>
      </c>
      <c r="L35" s="44">
        <f t="shared" si="0"/>
        <v>268.64179000000001</v>
      </c>
      <c r="M35" s="45">
        <f t="shared" si="4"/>
        <v>1.3259375252963286</v>
      </c>
      <c r="N35" s="46">
        <f t="shared" si="1"/>
        <v>112.74179000000004</v>
      </c>
      <c r="O35" s="28"/>
      <c r="P35" s="15"/>
      <c r="Q35" s="15"/>
    </row>
    <row r="36" spans="1:17" s="16" customFormat="1" ht="123.75" customHeight="1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0.3</v>
      </c>
      <c r="J36" s="51">
        <f>J37</f>
        <v>0.62170999999999998</v>
      </c>
      <c r="K36" s="26">
        <v>0</v>
      </c>
      <c r="L36" s="38">
        <f t="shared" si="0"/>
        <v>0.32171</v>
      </c>
      <c r="M36" s="26">
        <f t="shared" si="4"/>
        <v>0.4144733333333333</v>
      </c>
      <c r="N36" s="27">
        <f t="shared" si="1"/>
        <v>-0.87829000000000002</v>
      </c>
      <c r="O36" s="28"/>
      <c r="P36" s="15"/>
      <c r="Q36" s="15"/>
    </row>
    <row r="37" spans="1:17" s="16" customFormat="1" ht="121.5" customHeight="1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0.3</v>
      </c>
      <c r="J37" s="44">
        <v>0.62170999999999998</v>
      </c>
      <c r="K37" s="45">
        <v>0</v>
      </c>
      <c r="L37" s="44">
        <f t="shared" si="0"/>
        <v>0.32171</v>
      </c>
      <c r="M37" s="45">
        <f t="shared" si="4"/>
        <v>0.4144733333333333</v>
      </c>
      <c r="N37" s="46">
        <f t="shared" si="1"/>
        <v>-0.87829000000000002</v>
      </c>
      <c r="O37" s="28"/>
      <c r="P37" s="15"/>
      <c r="Q37" s="15"/>
    </row>
    <row r="38" spans="1:17" s="16" customFormat="1" ht="87.75" customHeight="1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128860</v>
      </c>
      <c r="I38" s="38">
        <f>I39</f>
        <v>74827.5</v>
      </c>
      <c r="J38" s="38">
        <f>J39</f>
        <v>87281.550040000002</v>
      </c>
      <c r="K38" s="26">
        <f>J38/I38</f>
        <v>1.1664368051852594</v>
      </c>
      <c r="L38" s="38">
        <f t="shared" si="0"/>
        <v>12454.050040000002</v>
      </c>
      <c r="M38" s="26">
        <f t="shared" si="4"/>
        <v>0.67733625671271147</v>
      </c>
      <c r="N38" s="27">
        <f t="shared" si="1"/>
        <v>-41578.449959999998</v>
      </c>
      <c r="O38" s="56"/>
      <c r="P38" s="15"/>
      <c r="Q38" s="15"/>
    </row>
    <row r="39" spans="1:17" s="16" customFormat="1" ht="177" customHeight="1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128860</v>
      </c>
      <c r="I39" s="43">
        <v>74827.5</v>
      </c>
      <c r="J39" s="44">
        <v>87281.550040000002</v>
      </c>
      <c r="K39" s="45">
        <f>J39/I39</f>
        <v>1.1664368051852594</v>
      </c>
      <c r="L39" s="44">
        <f t="shared" si="0"/>
        <v>12454.050040000002</v>
      </c>
      <c r="M39" s="45">
        <f t="shared" si="4"/>
        <v>0.67733625671271147</v>
      </c>
      <c r="N39" s="46">
        <f t="shared" si="1"/>
        <v>-41578.449959999998</v>
      </c>
      <c r="O39" s="28"/>
      <c r="P39" s="15"/>
      <c r="Q39" s="15"/>
    </row>
    <row r="40" spans="1:17" s="16" customFormat="1" ht="121.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641907.1</v>
      </c>
      <c r="I43" s="38">
        <f>I44+I56+I58+I61+I72</f>
        <v>374553.59999999998</v>
      </c>
      <c r="J43" s="38">
        <f>J44+J56+J58+J61+J72</f>
        <v>517977.45967999985</v>
      </c>
      <c r="K43" s="26">
        <f>J43/I43</f>
        <v>1.3829194531303395</v>
      </c>
      <c r="L43" s="38">
        <f t="shared" si="0"/>
        <v>143423.85967999988</v>
      </c>
      <c r="M43" s="26">
        <f t="shared" ref="M43:M56" si="5">J43/H43</f>
        <v>0.80693523981897053</v>
      </c>
      <c r="N43" s="27">
        <f t="shared" si="1"/>
        <v>-123929.64032000012</v>
      </c>
      <c r="O43" s="28"/>
      <c r="P43" s="15"/>
      <c r="Q43" s="15"/>
    </row>
    <row r="44" spans="1:17" s="16" customFormat="1" ht="54.75" customHeight="1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455749</v>
      </c>
      <c r="I44" s="38">
        <f>I45+I46+I47+I48+I49+I50+I51+I52+I54+I53</f>
        <v>260527.3</v>
      </c>
      <c r="J44" s="38">
        <f>J45+J46+J47+J48+J49+J50+J51+J52+J54+J53</f>
        <v>373570.88928999996</v>
      </c>
      <c r="K44" s="26">
        <f>J44/I44</f>
        <v>1.4339030469743477</v>
      </c>
      <c r="L44" s="38">
        <f t="shared" si="0"/>
        <v>113043.58928999997</v>
      </c>
      <c r="M44" s="26">
        <f t="shared" si="5"/>
        <v>0.81968559292505294</v>
      </c>
      <c r="N44" s="27">
        <f t="shared" si="1"/>
        <v>-82178.110710000037</v>
      </c>
      <c r="O44" s="28"/>
      <c r="P44" s="15"/>
      <c r="Q44" s="15"/>
    </row>
    <row r="45" spans="1:17" s="16" customFormat="1" ht="177.75" customHeight="1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405</v>
      </c>
      <c r="J45" s="44">
        <v>1017.4607099999999</v>
      </c>
      <c r="K45" s="45">
        <f>J45/I45</f>
        <v>2.5122486666666664</v>
      </c>
      <c r="L45" s="44">
        <f t="shared" si="0"/>
        <v>612.46070999999995</v>
      </c>
      <c r="M45" s="45">
        <f t="shared" si="5"/>
        <v>0.62123623763585301</v>
      </c>
      <c r="N45" s="46">
        <f t="shared" si="1"/>
        <v>-620.33929000000001</v>
      </c>
      <c r="O45" s="28"/>
      <c r="P45" s="15"/>
      <c r="Q45" s="15"/>
    </row>
    <row r="46" spans="1:17" s="16" customFormat="1" ht="207" customHeight="1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13</v>
      </c>
      <c r="J46" s="44">
        <v>87.204440000000005</v>
      </c>
      <c r="K46" s="45">
        <f>J46/I46</f>
        <v>6.7080338461538469</v>
      </c>
      <c r="L46" s="44">
        <f t="shared" si="0"/>
        <v>74.204440000000005</v>
      </c>
      <c r="M46" s="45">
        <f t="shared" si="5"/>
        <v>7.3164225186676729E-2</v>
      </c>
      <c r="N46" s="46">
        <f t="shared" si="1"/>
        <v>-1104.6955600000001</v>
      </c>
      <c r="O46" s="28"/>
      <c r="P46" s="15"/>
      <c r="Q46" s="15"/>
    </row>
    <row r="47" spans="1:17" s="16" customFormat="1" ht="182.25" customHeight="1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0</v>
      </c>
      <c r="J47" s="44">
        <v>11.80796</v>
      </c>
      <c r="K47" s="45">
        <v>0</v>
      </c>
      <c r="L47" s="44">
        <f t="shared" si="0"/>
        <v>11.80796</v>
      </c>
      <c r="M47" s="45">
        <f t="shared" si="5"/>
        <v>0.85564927536231872</v>
      </c>
      <c r="N47" s="46">
        <f t="shared" si="1"/>
        <v>-1.9920400000000011</v>
      </c>
      <c r="O47" s="28"/>
      <c r="P47" s="15"/>
      <c r="Q47" s="15"/>
    </row>
    <row r="48" spans="1:17" s="16" customFormat="1" ht="192.75" customHeight="1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23418.3</v>
      </c>
      <c r="I48" s="43">
        <v>7610</v>
      </c>
      <c r="J48" s="44">
        <v>16706.561369999999</v>
      </c>
      <c r="K48" s="45">
        <f>J48/I48</f>
        <v>2.1953431498028908</v>
      </c>
      <c r="L48" s="44">
        <f t="shared" si="0"/>
        <v>9096.5613699999994</v>
      </c>
      <c r="M48" s="45">
        <f t="shared" si="5"/>
        <v>0.71339770051626294</v>
      </c>
      <c r="N48" s="46">
        <f t="shared" si="1"/>
        <v>-6711.7386299999998</v>
      </c>
      <c r="O48" s="28"/>
      <c r="P48" s="15"/>
      <c r="Q48" s="15"/>
    </row>
    <row r="49" spans="1:17" s="16" customFormat="1" ht="85.5" customHeight="1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133812.5</v>
      </c>
      <c r="I49" s="43">
        <v>79200</v>
      </c>
      <c r="J49" s="44">
        <v>128269.78081</v>
      </c>
      <c r="K49" s="45">
        <f>J49/I49</f>
        <v>1.6195679395202021</v>
      </c>
      <c r="L49" s="44">
        <f t="shared" si="0"/>
        <v>49069.780809999997</v>
      </c>
      <c r="M49" s="45">
        <f t="shared" si="5"/>
        <v>0.9585784647174217</v>
      </c>
      <c r="N49" s="46">
        <f t="shared" si="1"/>
        <v>-5542.7191900000034</v>
      </c>
      <c r="O49" s="28"/>
      <c r="P49" s="15"/>
      <c r="Q49" s="15"/>
    </row>
    <row r="50" spans="1:17" s="16" customFormat="1" ht="86.25" customHeight="1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274667.3</v>
      </c>
      <c r="I50" s="43">
        <v>169000</v>
      </c>
      <c r="J50" s="44">
        <v>220704.53314000001</v>
      </c>
      <c r="K50" s="45">
        <f>J50/I50</f>
        <v>1.3059439830769231</v>
      </c>
      <c r="L50" s="44">
        <f t="shared" si="0"/>
        <v>51704.533140000014</v>
      </c>
      <c r="M50" s="45">
        <f t="shared" si="5"/>
        <v>0.80353406881707445</v>
      </c>
      <c r="N50" s="46">
        <f t="shared" si="1"/>
        <v>-53962.766859999974</v>
      </c>
      <c r="O50" s="28"/>
      <c r="P50" s="15"/>
      <c r="Q50" s="15"/>
    </row>
    <row r="51" spans="1:17" s="16" customFormat="1" ht="81.75" customHeight="1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2030</v>
      </c>
      <c r="J51" s="44">
        <v>2934.2418400000001</v>
      </c>
      <c r="K51" s="45">
        <f>J51/I51</f>
        <v>1.4454393300492612</v>
      </c>
      <c r="L51" s="44">
        <f t="shared" si="0"/>
        <v>904.24184000000014</v>
      </c>
      <c r="M51" s="45">
        <f t="shared" si="5"/>
        <v>0.41616319514374461</v>
      </c>
      <c r="N51" s="46">
        <f t="shared" si="1"/>
        <v>-4116.4581600000001</v>
      </c>
      <c r="O51" s="28"/>
      <c r="P51" s="15"/>
      <c r="Q51" s="15"/>
    </row>
    <row r="52" spans="1:17" s="16" customFormat="1" ht="78.75" customHeight="1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460</v>
      </c>
      <c r="J52" s="44">
        <v>907.69147999999996</v>
      </c>
      <c r="K52" s="45">
        <f>J52/I52</f>
        <v>1.9732423478260868</v>
      </c>
      <c r="L52" s="44">
        <f t="shared" si="0"/>
        <v>447.69147999999996</v>
      </c>
      <c r="M52" s="45">
        <f t="shared" si="5"/>
        <v>0.20644835444765391</v>
      </c>
      <c r="N52" s="46">
        <f t="shared" si="1"/>
        <v>-3489.0085199999999</v>
      </c>
      <c r="O52" s="28"/>
      <c r="P52" s="15"/>
      <c r="Q52" s="15"/>
    </row>
    <row r="53" spans="1:17" s="16" customFormat="1" ht="81.75" customHeight="1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409.3</v>
      </c>
      <c r="J53" s="44">
        <v>1240.7461599999999</v>
      </c>
      <c r="K53" s="45">
        <v>0</v>
      </c>
      <c r="L53" s="44">
        <f t="shared" si="0"/>
        <v>831.44615999999996</v>
      </c>
      <c r="M53" s="45">
        <f t="shared" si="5"/>
        <v>0.207482635451505</v>
      </c>
      <c r="N53" s="46">
        <f t="shared" si="1"/>
        <v>-4739.2538400000003</v>
      </c>
      <c r="O53" s="28"/>
      <c r="P53" s="15"/>
      <c r="Q53" s="15"/>
    </row>
    <row r="54" spans="1:17" s="16" customFormat="1" ht="78.75" customHeight="1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3580</v>
      </c>
      <c r="I54" s="43">
        <v>1400</v>
      </c>
      <c r="J54" s="44">
        <v>1690.8613800000001</v>
      </c>
      <c r="K54" s="45">
        <v>0</v>
      </c>
      <c r="L54" s="44">
        <f t="shared" si="0"/>
        <v>290.86138000000005</v>
      </c>
      <c r="M54" s="45">
        <f t="shared" si="5"/>
        <v>0.47230764804469277</v>
      </c>
      <c r="N54" s="46">
        <f t="shared" si="1"/>
        <v>-1889.1386199999999</v>
      </c>
      <c r="O54" s="28"/>
      <c r="P54" s="15"/>
      <c r="Q54" s="15"/>
    </row>
    <row r="55" spans="1:17" s="16" customFormat="1" ht="78.75" customHeight="1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663.3</v>
      </c>
      <c r="J55" s="38">
        <f>J56</f>
        <v>936.66171999999995</v>
      </c>
      <c r="K55" s="26">
        <f>J55/I55</f>
        <v>1.4121238052163425</v>
      </c>
      <c r="L55" s="38">
        <f t="shared" si="0"/>
        <v>273.36171999999999</v>
      </c>
      <c r="M55" s="26">
        <f t="shared" si="5"/>
        <v>0.22231071131891864</v>
      </c>
      <c r="N55" s="27">
        <f t="shared" si="1"/>
        <v>-3276.6382800000001</v>
      </c>
      <c r="O55" s="28"/>
      <c r="P55" s="15"/>
      <c r="Q55" s="15"/>
    </row>
    <row r="56" spans="1:17" s="16" customFormat="1" ht="99" customHeight="1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663.3</v>
      </c>
      <c r="J56" s="44">
        <v>936.66171999999995</v>
      </c>
      <c r="K56" s="45">
        <f>J56/I56</f>
        <v>1.4121238052163425</v>
      </c>
      <c r="L56" s="44">
        <f t="shared" si="0"/>
        <v>273.36171999999999</v>
      </c>
      <c r="M56" s="45">
        <f t="shared" si="5"/>
        <v>0.22231071131891864</v>
      </c>
      <c r="N56" s="46">
        <f t="shared" si="1"/>
        <v>-3276.6382800000001</v>
      </c>
      <c r="O56" s="28"/>
      <c r="P56" s="15"/>
      <c r="Q56" s="15"/>
    </row>
    <row r="57" spans="1:17" s="16" customFormat="1" ht="99" customHeight="1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537.1</v>
      </c>
      <c r="I58" s="38">
        <f>I59+I60</f>
        <v>113</v>
      </c>
      <c r="J58" s="38">
        <f>J59+J60</f>
        <v>573.70689000000004</v>
      </c>
      <c r="K58" s="26">
        <f>J58/I58</f>
        <v>5.0770521238938056</v>
      </c>
      <c r="L58" s="38">
        <f t="shared" si="0"/>
        <v>460.70689000000004</v>
      </c>
      <c r="M58" s="26">
        <f>J58/H58</f>
        <v>1.0681565630236456</v>
      </c>
      <c r="N58" s="27">
        <f t="shared" si="1"/>
        <v>36.606890000000021</v>
      </c>
      <c r="O58" s="28"/>
      <c r="P58" s="15"/>
      <c r="Q58" s="15"/>
    </row>
    <row r="59" spans="1:17" s="16" customFormat="1" ht="114" customHeight="1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537.1</v>
      </c>
      <c r="I59" s="43">
        <v>113</v>
      </c>
      <c r="J59" s="44">
        <v>549.56772000000001</v>
      </c>
      <c r="K59" s="45">
        <f>J59/I59</f>
        <v>4.8634311504424783</v>
      </c>
      <c r="L59" s="44">
        <f t="shared" si="0"/>
        <v>436.56772000000001</v>
      </c>
      <c r="M59" s="45">
        <f>J59/H59</f>
        <v>1.0232130329547571</v>
      </c>
      <c r="N59" s="46">
        <f t="shared" si="1"/>
        <v>12.467719999999986</v>
      </c>
      <c r="O59" s="28"/>
      <c r="P59" s="15"/>
      <c r="Q59" s="15"/>
    </row>
    <row r="60" spans="1:17" s="16" customFormat="1" ht="114" customHeight="1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24.13917</v>
      </c>
      <c r="K60" s="45">
        <v>0</v>
      </c>
      <c r="L60" s="44">
        <f t="shared" si="0"/>
        <v>24.13917</v>
      </c>
      <c r="M60" s="45">
        <v>0</v>
      </c>
      <c r="N60" s="46">
        <f t="shared" si="1"/>
        <v>24.13917</v>
      </c>
      <c r="O60" s="28"/>
      <c r="P60" s="15"/>
      <c r="Q60" s="15"/>
    </row>
    <row r="61" spans="1:17" s="16" customFormat="1" ht="174" customHeight="1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-92.682860000000005</v>
      </c>
      <c r="K61" s="26">
        <v>0</v>
      </c>
      <c r="L61" s="38">
        <f t="shared" si="0"/>
        <v>-92.682860000000005</v>
      </c>
      <c r="M61" s="26">
        <v>0</v>
      </c>
      <c r="N61" s="27">
        <f t="shared" si="1"/>
        <v>-92.682860000000005</v>
      </c>
      <c r="O61" s="28"/>
      <c r="P61" s="15"/>
      <c r="Q61" s="15"/>
    </row>
    <row r="62" spans="1:17" s="16" customFormat="1" ht="187.5" customHeight="1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-9.4915500000000002</v>
      </c>
      <c r="K62" s="45">
        <v>0</v>
      </c>
      <c r="L62" s="44">
        <f t="shared" si="0"/>
        <v>-9.4915500000000002</v>
      </c>
      <c r="M62" s="45">
        <v>0</v>
      </c>
      <c r="N62" s="46">
        <f t="shared" si="1"/>
        <v>-9.4915500000000002</v>
      </c>
      <c r="O62" s="28"/>
      <c r="P62" s="15"/>
      <c r="Q62" s="15"/>
    </row>
    <row r="63" spans="1:17" s="16" customFormat="1" ht="195" customHeight="1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-47.620100000000001</v>
      </c>
      <c r="K63" s="45">
        <v>0</v>
      </c>
      <c r="L63" s="44">
        <f t="shared" si="0"/>
        <v>-47.620100000000001</v>
      </c>
      <c r="M63" s="45">
        <v>0</v>
      </c>
      <c r="N63" s="46">
        <f t="shared" si="1"/>
        <v>-47.620100000000001</v>
      </c>
      <c r="O63" s="28"/>
      <c r="P63" s="15"/>
      <c r="Q63" s="15"/>
    </row>
    <row r="64" spans="1:17" s="16" customFormat="1" ht="194.25" customHeight="1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3</v>
      </c>
      <c r="K65" s="45">
        <v>0</v>
      </c>
      <c r="L65" s="44">
        <f t="shared" si="0"/>
        <v>3</v>
      </c>
      <c r="M65" s="45">
        <v>0</v>
      </c>
      <c r="N65" s="46">
        <f t="shared" si="1"/>
        <v>3</v>
      </c>
      <c r="O65" s="28"/>
      <c r="P65" s="15"/>
      <c r="Q65" s="15"/>
    </row>
    <row r="66" spans="1:17" s="16" customFormat="1" ht="186.75" customHeight="1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-7.7617000000000003</v>
      </c>
      <c r="K66" s="45">
        <v>0</v>
      </c>
      <c r="L66" s="44">
        <f t="shared" si="0"/>
        <v>-7.7617000000000003</v>
      </c>
      <c r="M66" s="45">
        <v>0</v>
      </c>
      <c r="N66" s="46">
        <f t="shared" si="1"/>
        <v>-7.7617000000000003</v>
      </c>
      <c r="O66" s="28"/>
      <c r="P66" s="15"/>
      <c r="Q66" s="15"/>
    </row>
    <row r="67" spans="1:17" s="16" customFormat="1" ht="240" customHeight="1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-21.89021</v>
      </c>
      <c r="K67" s="45">
        <v>0</v>
      </c>
      <c r="L67" s="44">
        <f t="shared" si="0"/>
        <v>-21.89021</v>
      </c>
      <c r="M67" s="45">
        <v>0</v>
      </c>
      <c r="N67" s="46">
        <f t="shared" si="1"/>
        <v>-21.89021</v>
      </c>
      <c r="O67" s="28"/>
      <c r="P67" s="15"/>
      <c r="Q67" s="15"/>
    </row>
    <row r="68" spans="1:17" s="16" customFormat="1" ht="189.75" customHeight="1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-8.9192999999999998</v>
      </c>
      <c r="K69" s="45">
        <v>0</v>
      </c>
      <c r="L69" s="44">
        <f t="shared" ref="L69:L122" si="6">J69-I69</f>
        <v>-8.9192999999999998</v>
      </c>
      <c r="M69" s="45">
        <v>0</v>
      </c>
      <c r="N69" s="46">
        <f t="shared" ref="N69:N122" si="7">J69-H69</f>
        <v>-8.9192999999999998</v>
      </c>
      <c r="O69" s="28"/>
      <c r="P69" s="15"/>
      <c r="Q69" s="15"/>
    </row>
    <row r="70" spans="1:17" s="16" customFormat="1" ht="172.5" customHeight="1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181407.7</v>
      </c>
      <c r="I72" s="38">
        <f>I74+I75+I73+I76</f>
        <v>113250</v>
      </c>
      <c r="J72" s="38">
        <f>J74+J75+J73+J76</f>
        <v>142988.88463999997</v>
      </c>
      <c r="K72" s="26">
        <f>J72/I72</f>
        <v>1.2625950078587194</v>
      </c>
      <c r="L72" s="38">
        <f t="shared" si="6"/>
        <v>29738.884639999975</v>
      </c>
      <c r="M72" s="26">
        <f>J72/H72</f>
        <v>0.78821838676087053</v>
      </c>
      <c r="N72" s="27">
        <f t="shared" si="7"/>
        <v>-38418.815360000037</v>
      </c>
      <c r="O72" s="28"/>
      <c r="P72" s="15"/>
      <c r="Q72" s="15"/>
    </row>
    <row r="73" spans="1:17" s="16" customFormat="1" ht="133.5" customHeight="1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62000</v>
      </c>
      <c r="I74" s="43">
        <v>35950</v>
      </c>
      <c r="J74" s="44">
        <v>48600.259120000002</v>
      </c>
      <c r="K74" s="45">
        <f>J74/I74</f>
        <v>1.3518848155771905</v>
      </c>
      <c r="L74" s="44">
        <f t="shared" si="6"/>
        <v>12650.259120000002</v>
      </c>
      <c r="M74" s="45">
        <f>J74/H74</f>
        <v>0.78387514709677419</v>
      </c>
      <c r="N74" s="46">
        <f t="shared" si="7"/>
        <v>-13399.740879999998</v>
      </c>
      <c r="O74" s="28"/>
      <c r="P74" s="15"/>
      <c r="Q74" s="15"/>
    </row>
    <row r="75" spans="1:17" s="16" customFormat="1" ht="87" customHeight="1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119407.7</v>
      </c>
      <c r="I75" s="43">
        <v>77300</v>
      </c>
      <c r="J75" s="44">
        <v>94386.197289999996</v>
      </c>
      <c r="K75" s="45">
        <f>J75/I75</f>
        <v>1.2210374811125484</v>
      </c>
      <c r="L75" s="44">
        <f t="shared" si="6"/>
        <v>17086.197289999996</v>
      </c>
      <c r="M75" s="45">
        <f>J75/H75</f>
        <v>0.79045318928343811</v>
      </c>
      <c r="N75" s="46">
        <f t="shared" si="7"/>
        <v>-25021.502710000001</v>
      </c>
      <c r="O75" s="28"/>
      <c r="P75" s="15"/>
      <c r="Q75" s="15"/>
    </row>
    <row r="76" spans="1:17" s="16" customFormat="1" ht="87" customHeight="1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30602.999999999996</v>
      </c>
      <c r="I83" s="38">
        <f>I84+I91+I112</f>
        <v>12787.6</v>
      </c>
      <c r="J83" s="38">
        <f>J84+J91+J112</f>
        <v>18915.692080000001</v>
      </c>
      <c r="K83" s="26">
        <f>J83/I83</f>
        <v>1.4792214395195347</v>
      </c>
      <c r="L83" s="38">
        <f t="shared" si="6"/>
        <v>6128.0920800000004</v>
      </c>
      <c r="M83" s="26">
        <f>J83/H83</f>
        <v>0.61809927392739283</v>
      </c>
      <c r="N83" s="27">
        <f t="shared" si="7"/>
        <v>-11687.307919999996</v>
      </c>
      <c r="O83" s="28"/>
      <c r="P83" s="15"/>
      <c r="Q83" s="15"/>
    </row>
    <row r="84" spans="1:17" s="16" customFormat="1" ht="57" customHeight="1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981.3</v>
      </c>
      <c r="I84" s="38">
        <f>I85+I88</f>
        <v>272.5</v>
      </c>
      <c r="J84" s="38">
        <f>J85+J88</f>
        <v>1080.1717900000001</v>
      </c>
      <c r="K84" s="26">
        <f>J84/I84</f>
        <v>3.963933174311927</v>
      </c>
      <c r="L84" s="38">
        <f t="shared" si="6"/>
        <v>807.6717900000001</v>
      </c>
      <c r="M84" s="26">
        <f>J84/H84</f>
        <v>1.1007559258126975</v>
      </c>
      <c r="N84" s="27">
        <f t="shared" si="7"/>
        <v>98.871790000000146</v>
      </c>
      <c r="O84" s="28"/>
      <c r="P84" s="15"/>
      <c r="Q84" s="15"/>
    </row>
    <row r="85" spans="1:17" s="16" customFormat="1" ht="252.75" customHeight="1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546.29999999999995</v>
      </c>
      <c r="I85" s="38">
        <f>I87+I86</f>
        <v>165</v>
      </c>
      <c r="J85" s="38">
        <f>J87+J86</f>
        <v>840.15476000000001</v>
      </c>
      <c r="K85" s="26">
        <f>J85/I85</f>
        <v>5.0918470303030308</v>
      </c>
      <c r="L85" s="38">
        <f t="shared" si="6"/>
        <v>675.15476000000001</v>
      </c>
      <c r="M85" s="26">
        <f>J85/H85</f>
        <v>1.5378999816950396</v>
      </c>
      <c r="N85" s="27">
        <f t="shared" si="7"/>
        <v>293.85476000000006</v>
      </c>
      <c r="O85" s="28"/>
      <c r="P85" s="15"/>
      <c r="Q85" s="15"/>
    </row>
    <row r="86" spans="1:17" s="16" customFormat="1" ht="213" customHeight="1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546.29999999999995</v>
      </c>
      <c r="I86" s="43">
        <v>165</v>
      </c>
      <c r="J86" s="44">
        <v>790.02674999999999</v>
      </c>
      <c r="K86" s="45">
        <f>J86/I86</f>
        <v>4.7880409090909088</v>
      </c>
      <c r="L86" s="44">
        <f t="shared" si="6"/>
        <v>625.02674999999999</v>
      </c>
      <c r="M86" s="45">
        <f>J86/H86</f>
        <v>1.4461408566721583</v>
      </c>
      <c r="N86" s="46">
        <f t="shared" si="7"/>
        <v>243.72675000000004</v>
      </c>
      <c r="O86" s="28"/>
      <c r="P86" s="15"/>
      <c r="Q86" s="15"/>
    </row>
    <row r="87" spans="1:17" s="16" customFormat="1" ht="199.5" customHeight="1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107.5</v>
      </c>
      <c r="J88" s="38">
        <f>J90+J89</f>
        <v>240.01703000000001</v>
      </c>
      <c r="K88" s="26">
        <f>J88/I88</f>
        <v>2.232716558139535</v>
      </c>
      <c r="L88" s="38">
        <f t="shared" si="6"/>
        <v>132.51703000000001</v>
      </c>
      <c r="M88" s="26">
        <f t="shared" ref="M88:M93" si="8">J88/H88</f>
        <v>0.55176328735632185</v>
      </c>
      <c r="N88" s="27">
        <f t="shared" si="7"/>
        <v>-194.98296999999999</v>
      </c>
      <c r="O88" s="28"/>
      <c r="P88" s="15"/>
      <c r="Q88" s="15"/>
    </row>
    <row r="89" spans="1:17" s="16" customFormat="1" ht="99.6" customHeight="1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1.5</v>
      </c>
      <c r="J89" s="44">
        <v>-4.3023400000000001</v>
      </c>
      <c r="K89" s="45">
        <f>J89/I89</f>
        <v>-2.8682266666666667</v>
      </c>
      <c r="L89" s="44">
        <f t="shared" si="6"/>
        <v>-5.8023400000000001</v>
      </c>
      <c r="M89" s="45">
        <f t="shared" si="8"/>
        <v>-0.33351472868217052</v>
      </c>
      <c r="N89" s="46">
        <f t="shared" si="7"/>
        <v>-17.20234</v>
      </c>
      <c r="O89" s="28"/>
      <c r="P89" s="15"/>
      <c r="Q89" s="15"/>
    </row>
    <row r="90" spans="1:17" s="16" customFormat="1" ht="102" customHeight="1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106</v>
      </c>
      <c r="J90" s="44">
        <v>244.31936999999999</v>
      </c>
      <c r="K90" s="45">
        <f>J90/I90</f>
        <v>2.3048997169811321</v>
      </c>
      <c r="L90" s="44">
        <f t="shared" si="6"/>
        <v>138.31936999999999</v>
      </c>
      <c r="M90" s="45">
        <f t="shared" si="8"/>
        <v>0.57881869225302052</v>
      </c>
      <c r="N90" s="46">
        <f t="shared" si="7"/>
        <v>-177.78063000000003</v>
      </c>
      <c r="O90" s="28"/>
      <c r="P90" s="15"/>
      <c r="Q90" s="15"/>
    </row>
    <row r="91" spans="1:17" s="16" customFormat="1" ht="141" customHeight="1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29288.699999999997</v>
      </c>
      <c r="I91" s="38">
        <f>I92+I105+I107</f>
        <v>12295.1</v>
      </c>
      <c r="J91" s="38">
        <f>J92+J105+J107</f>
        <v>17288.58121</v>
      </c>
      <c r="K91" s="26">
        <f>J91/I91</f>
        <v>1.406135876080715</v>
      </c>
      <c r="L91" s="38">
        <f t="shared" si="6"/>
        <v>4993.4812099999999</v>
      </c>
      <c r="M91" s="26">
        <f t="shared" si="8"/>
        <v>0.59028161748387609</v>
      </c>
      <c r="N91" s="27">
        <f t="shared" si="7"/>
        <v>-12000.118789999997</v>
      </c>
      <c r="O91" s="28"/>
      <c r="P91" s="15"/>
      <c r="Q91" s="15"/>
    </row>
    <row r="92" spans="1:17" s="16" customFormat="1" ht="101.25" customHeight="1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</f>
        <v>24064.699999999997</v>
      </c>
      <c r="I92" s="59">
        <f>I93+I96+I97+I98+I99+I100+I101+I104+I102+I103</f>
        <v>9951.6</v>
      </c>
      <c r="J92" s="59">
        <f>J93+J96+J97+J98+J99+J100+J101+J104+J102+J103+J94+J95</f>
        <v>14968.702649999999</v>
      </c>
      <c r="K92" s="45">
        <f>J92/I92</f>
        <v>1.5041503527071023</v>
      </c>
      <c r="L92" s="44">
        <f t="shared" si="6"/>
        <v>5017.1026499999989</v>
      </c>
      <c r="M92" s="45">
        <f t="shared" si="8"/>
        <v>0.6220190839694657</v>
      </c>
      <c r="N92" s="46">
        <f t="shared" si="7"/>
        <v>-9095.9973499999978</v>
      </c>
      <c r="O92" s="28"/>
      <c r="P92" s="15"/>
      <c r="Q92" s="15"/>
    </row>
    <row r="93" spans="1:17" s="16" customFormat="1" ht="101.25" customHeight="1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</v>
      </c>
      <c r="J93" s="59">
        <v>0</v>
      </c>
      <c r="K93" s="45">
        <v>0</v>
      </c>
      <c r="L93" s="44">
        <f t="shared" si="6"/>
        <v>0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0</v>
      </c>
      <c r="I94" s="59">
        <v>0</v>
      </c>
      <c r="J94" s="44">
        <v>279.58589999999998</v>
      </c>
      <c r="K94" s="45">
        <v>0</v>
      </c>
      <c r="L94" s="44">
        <f t="shared" si="6"/>
        <v>279.58589999999998</v>
      </c>
      <c r="M94" s="45">
        <v>0</v>
      </c>
      <c r="N94" s="46">
        <f t="shared" si="7"/>
        <v>279.58589999999998</v>
      </c>
      <c r="O94" s="28"/>
      <c r="P94" s="15"/>
      <c r="Q94" s="15"/>
    </row>
    <row r="95" spans="1:17" s="16" customFormat="1" ht="101.25" customHeight="1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1.56</v>
      </c>
      <c r="K95" s="45">
        <v>0</v>
      </c>
      <c r="L95" s="44">
        <f t="shared" si="6"/>
        <v>1.56</v>
      </c>
      <c r="M95" s="45">
        <v>0</v>
      </c>
      <c r="N95" s="46">
        <f t="shared" si="7"/>
        <v>1.56</v>
      </c>
      <c r="O95" s="28"/>
      <c r="P95" s="15"/>
      <c r="Q95" s="15"/>
    </row>
    <row r="96" spans="1:17" s="16" customFormat="1" ht="111" customHeight="1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0.6</v>
      </c>
      <c r="J96" s="44">
        <v>0</v>
      </c>
      <c r="K96" s="45">
        <v>0</v>
      </c>
      <c r="L96" s="44">
        <f t="shared" si="6"/>
        <v>-0.6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4.68</v>
      </c>
      <c r="K97" s="45">
        <v>0</v>
      </c>
      <c r="L97" s="44">
        <f t="shared" si="6"/>
        <v>4.68</v>
      </c>
      <c r="M97" s="45">
        <v>0</v>
      </c>
      <c r="N97" s="46">
        <f t="shared" si="7"/>
        <v>4.68</v>
      </c>
      <c r="O97" s="28"/>
      <c r="P97" s="15"/>
      <c r="Q97" s="15"/>
    </row>
    <row r="98" spans="1:17" s="16" customFormat="1" ht="182.25" customHeight="1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31</v>
      </c>
      <c r="J98" s="44">
        <v>2.2578499999999999</v>
      </c>
      <c r="K98" s="45">
        <f>J98/I98</f>
        <v>7.2833870967741937E-2</v>
      </c>
      <c r="L98" s="44">
        <f t="shared" si="6"/>
        <v>-28.742149999999999</v>
      </c>
      <c r="M98" s="45">
        <f>J98/H98</f>
        <v>3.1534217877094976E-2</v>
      </c>
      <c r="N98" s="46">
        <f t="shared" si="7"/>
        <v>-69.34214999999999</v>
      </c>
      <c r="O98" s="28"/>
      <c r="P98" s="15"/>
      <c r="Q98" s="15"/>
    </row>
    <row r="99" spans="1:17" s="16" customFormat="1" ht="153" customHeight="1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2815.6</v>
      </c>
      <c r="I99" s="43">
        <v>1000</v>
      </c>
      <c r="J99" s="44">
        <v>2001.56</v>
      </c>
      <c r="K99" s="45">
        <v>0</v>
      </c>
      <c r="L99" s="44">
        <f t="shared" si="6"/>
        <v>1001.56</v>
      </c>
      <c r="M99" s="45">
        <f>J99/H99</f>
        <v>0.71088222758914621</v>
      </c>
      <c r="N99" s="46">
        <f t="shared" si="7"/>
        <v>-814.04</v>
      </c>
      <c r="O99" s="28"/>
      <c r="P99" s="15"/>
      <c r="Q99" s="15"/>
    </row>
    <row r="100" spans="1:17" s="16" customFormat="1" ht="144.75" customHeight="1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8307.2999999999993</v>
      </c>
      <c r="I100" s="43">
        <v>3590</v>
      </c>
      <c r="J100" s="44">
        <v>5453.7550000000001</v>
      </c>
      <c r="K100" s="45">
        <f>J100/I100</f>
        <v>1.5191518105849582</v>
      </c>
      <c r="L100" s="44">
        <f t="shared" si="6"/>
        <v>1863.7550000000001</v>
      </c>
      <c r="M100" s="45">
        <f>J100/H100</f>
        <v>0.6565015107194877</v>
      </c>
      <c r="N100" s="46">
        <f t="shared" si="7"/>
        <v>-2853.5449999999992</v>
      </c>
      <c r="O100" s="28"/>
      <c r="P100" s="15"/>
      <c r="Q100" s="15"/>
    </row>
    <row r="101" spans="1:17" s="16" customFormat="1" ht="126.75" customHeight="1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430</v>
      </c>
      <c r="J101" s="44">
        <v>313.42345</v>
      </c>
      <c r="K101" s="45">
        <f>J101/I101</f>
        <v>0.72889174418604652</v>
      </c>
      <c r="L101" s="44">
        <f t="shared" si="6"/>
        <v>-116.57655</v>
      </c>
      <c r="M101" s="45">
        <f>J101/H101</f>
        <v>0.29239989737848676</v>
      </c>
      <c r="N101" s="46">
        <f t="shared" si="7"/>
        <v>-758.47655000000009</v>
      </c>
      <c r="O101" s="28"/>
      <c r="P101" s="15"/>
      <c r="Q101" s="15"/>
    </row>
    <row r="102" spans="1:17" s="16" customFormat="1" ht="126.75" customHeight="1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11791.8</v>
      </c>
      <c r="I102" s="43">
        <v>4900</v>
      </c>
      <c r="J102" s="44">
        <v>6260.3515299999999</v>
      </c>
      <c r="K102" s="45">
        <f>J102/I102</f>
        <v>1.2776227612244897</v>
      </c>
      <c r="L102" s="44">
        <f t="shared" si="6"/>
        <v>1360.3515299999999</v>
      </c>
      <c r="M102" s="45">
        <f>J102/H102</f>
        <v>0.53090720076663445</v>
      </c>
      <c r="N102" s="46">
        <f t="shared" si="7"/>
        <v>-5531.4484699999994</v>
      </c>
      <c r="O102" s="28"/>
      <c r="P102" s="15"/>
      <c r="Q102" s="15"/>
    </row>
    <row r="103" spans="1:17" s="16" customFormat="1" ht="126.75" customHeight="1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0</v>
      </c>
      <c r="I103" s="43">
        <v>0</v>
      </c>
      <c r="J103" s="44">
        <v>579.79643999999996</v>
      </c>
      <c r="K103" s="45">
        <v>0</v>
      </c>
      <c r="L103" s="44">
        <f t="shared" si="6"/>
        <v>579.79643999999996</v>
      </c>
      <c r="M103" s="45">
        <v>0</v>
      </c>
      <c r="N103" s="46">
        <f t="shared" si="7"/>
        <v>579.79643999999996</v>
      </c>
      <c r="O103" s="28"/>
      <c r="P103" s="15"/>
      <c r="Q103" s="15"/>
    </row>
    <row r="104" spans="1:17" s="16" customFormat="1" ht="320.45" customHeight="1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0</v>
      </c>
      <c r="I104" s="43">
        <v>0</v>
      </c>
      <c r="J104" s="44">
        <v>71.732479999999995</v>
      </c>
      <c r="K104" s="45">
        <v>0</v>
      </c>
      <c r="L104" s="44">
        <f t="shared" si="6"/>
        <v>71.732479999999995</v>
      </c>
      <c r="M104" s="45">
        <v>0</v>
      </c>
      <c r="N104" s="46">
        <f t="shared" si="7"/>
        <v>71.732479999999995</v>
      </c>
      <c r="O104" s="28"/>
      <c r="P104" s="15"/>
      <c r="Q104" s="15"/>
    </row>
    <row r="105" spans="1:17" s="16" customFormat="1" ht="169.15" customHeight="1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1050</v>
      </c>
      <c r="J105" s="51">
        <f>J106</f>
        <v>997.46187999999995</v>
      </c>
      <c r="K105" s="26">
        <f>J105/I105</f>
        <v>0.94996369523809521</v>
      </c>
      <c r="L105" s="38">
        <f t="shared" si="6"/>
        <v>-52.538120000000049</v>
      </c>
      <c r="M105" s="26">
        <f>J105/H105</f>
        <v>0.45805560249816313</v>
      </c>
      <c r="N105" s="27">
        <f t="shared" si="7"/>
        <v>-1180.1381200000001</v>
      </c>
      <c r="O105" s="28"/>
      <c r="P105" s="15"/>
      <c r="Q105" s="15"/>
    </row>
    <row r="106" spans="1:17" s="16" customFormat="1" ht="184.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1050</v>
      </c>
      <c r="J106" s="44">
        <f>179.05796+818.40392</f>
        <v>997.46187999999995</v>
      </c>
      <c r="K106" s="45">
        <f>J106/I106</f>
        <v>0.94996369523809521</v>
      </c>
      <c r="L106" s="44">
        <f t="shared" si="6"/>
        <v>-52.538120000000049</v>
      </c>
      <c r="M106" s="45">
        <f>J106/H106</f>
        <v>0.45805560249816313</v>
      </c>
      <c r="N106" s="46">
        <f t="shared" si="7"/>
        <v>-1180.1381200000001</v>
      </c>
      <c r="O106" s="28"/>
      <c r="P106" s="15"/>
      <c r="Q106" s="15"/>
    </row>
    <row r="107" spans="1:17" s="16" customFormat="1" ht="59.25" customHeight="1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3046.4</v>
      </c>
      <c r="I107" s="51">
        <f>I108+I109+I110+I111</f>
        <v>1293.5</v>
      </c>
      <c r="J107" s="51">
        <f>J108+J109+J110+J111</f>
        <v>1322.41668</v>
      </c>
      <c r="K107" s="26">
        <f>J107/I107</f>
        <v>1.0223553768844222</v>
      </c>
      <c r="L107" s="38">
        <f t="shared" si="6"/>
        <v>28.916680000000042</v>
      </c>
      <c r="M107" s="26">
        <f>J107/H107</f>
        <v>0.43409160976890754</v>
      </c>
      <c r="N107" s="27">
        <f t="shared" si="7"/>
        <v>-1723.98332</v>
      </c>
      <c r="O107" s="28"/>
      <c r="P107" s="15"/>
      <c r="Q107" s="15"/>
    </row>
    <row r="108" spans="1:17" s="16" customFormat="1" ht="124.5" customHeight="1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262.5</v>
      </c>
      <c r="J108" s="44">
        <v>184.52355</v>
      </c>
      <c r="K108" s="45">
        <f>J108/I108</f>
        <v>0.7029468571428571</v>
      </c>
      <c r="L108" s="44">
        <f t="shared" si="6"/>
        <v>-77.97645</v>
      </c>
      <c r="M108" s="45">
        <f>J108/H108</f>
        <v>0.24935614864864866</v>
      </c>
      <c r="N108" s="46">
        <f t="shared" si="7"/>
        <v>-555.47645</v>
      </c>
      <c r="O108" s="28"/>
      <c r="P108" s="15"/>
      <c r="Q108" s="15"/>
    </row>
    <row r="109" spans="1:17" s="16" customFormat="1" ht="93.75" customHeight="1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166</v>
      </c>
      <c r="J109" s="44">
        <v>217.57769999999999</v>
      </c>
      <c r="K109" s="45">
        <f>J109/I109</f>
        <v>1.3107090361445783</v>
      </c>
      <c r="L109" s="44">
        <f t="shared" si="6"/>
        <v>51.577699999999993</v>
      </c>
      <c r="M109" s="45">
        <f>J109/H109</f>
        <v>0.55789153846153849</v>
      </c>
      <c r="N109" s="46">
        <f t="shared" si="7"/>
        <v>-172.42230000000001</v>
      </c>
      <c r="O109" s="28"/>
      <c r="P109" s="15"/>
      <c r="Q109" s="15"/>
    </row>
    <row r="110" spans="1:17" s="16" customFormat="1" ht="272.25" customHeight="1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1916.4</v>
      </c>
      <c r="I111" s="43">
        <v>865</v>
      </c>
      <c r="J111" s="44">
        <v>920.06043</v>
      </c>
      <c r="K111" s="45">
        <f>J111/I111</f>
        <v>1.0636536763005779</v>
      </c>
      <c r="L111" s="44">
        <f t="shared" si="6"/>
        <v>55.060429999999997</v>
      </c>
      <c r="M111" s="45">
        <f>J111/H111</f>
        <v>0.48009832498434563</v>
      </c>
      <c r="N111" s="46">
        <f t="shared" si="7"/>
        <v>-996.33957000000009</v>
      </c>
      <c r="O111" s="28"/>
      <c r="P111" s="15"/>
      <c r="Q111" s="15"/>
    </row>
    <row r="112" spans="1:17" s="16" customFormat="1" ht="62.25" customHeight="1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>G114+G113</f>
        <v>183</v>
      </c>
      <c r="H112" s="51">
        <f>H114+H113</f>
        <v>333</v>
      </c>
      <c r="I112" s="51">
        <f>I114+I113</f>
        <v>220</v>
      </c>
      <c r="J112" s="51">
        <f>J114+J113</f>
        <v>546.93907999999999</v>
      </c>
      <c r="K112" s="26">
        <f>J112/I112</f>
        <v>2.4860867272727272</v>
      </c>
      <c r="L112" s="38">
        <f t="shared" si="6"/>
        <v>326.93907999999999</v>
      </c>
      <c r="M112" s="26">
        <f>J112/H112</f>
        <v>1.6424596996996996</v>
      </c>
      <c r="N112" s="27">
        <f t="shared" si="7"/>
        <v>213.93907999999999</v>
      </c>
      <c r="O112" s="28"/>
      <c r="P112" s="15"/>
      <c r="Q112" s="15"/>
    </row>
    <row r="113" spans="1:22" s="16" customFormat="1" ht="216" customHeight="1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>G115</f>
        <v>183</v>
      </c>
      <c r="H114" s="44">
        <f>H115</f>
        <v>333</v>
      </c>
      <c r="I114" s="44">
        <f>I115</f>
        <v>220</v>
      </c>
      <c r="J114" s="44">
        <f>J115</f>
        <v>542.94646</v>
      </c>
      <c r="K114" s="45">
        <f t="shared" ref="K114:K120" si="9">J114/I114</f>
        <v>2.4679384545454544</v>
      </c>
      <c r="L114" s="44">
        <f t="shared" si="6"/>
        <v>322.94646</v>
      </c>
      <c r="M114" s="45">
        <f t="shared" ref="M114:M120" si="10">J114/H114</f>
        <v>1.6304698498498498</v>
      </c>
      <c r="N114" s="46">
        <f t="shared" si="7"/>
        <v>209.94646</v>
      </c>
      <c r="O114" s="28"/>
      <c r="P114" s="15"/>
      <c r="Q114" s="15"/>
    </row>
    <row r="115" spans="1:22" s="16" customFormat="1" ht="64.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333</v>
      </c>
      <c r="I115" s="61">
        <v>220</v>
      </c>
      <c r="J115" s="62">
        <v>542.94646</v>
      </c>
      <c r="K115" s="45">
        <f t="shared" si="9"/>
        <v>2.4679384545454544</v>
      </c>
      <c r="L115" s="44">
        <f t="shared" si="6"/>
        <v>322.94646</v>
      </c>
      <c r="M115" s="45">
        <f t="shared" si="10"/>
        <v>1.6304698498498498</v>
      </c>
      <c r="N115" s="46">
        <f t="shared" si="7"/>
        <v>209.94646</v>
      </c>
      <c r="O115" s="28"/>
      <c r="P115" s="15"/>
      <c r="Q115" s="15"/>
    </row>
    <row r="116" spans="1:22" s="16" customFormat="1" ht="63.7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>G117</f>
        <v>16.899999999999999</v>
      </c>
      <c r="H116" s="38">
        <f>H117</f>
        <v>16.899999999999999</v>
      </c>
      <c r="I116" s="38">
        <f>I117</f>
        <v>7.5</v>
      </c>
      <c r="J116" s="38">
        <f>J117</f>
        <v>553.24761999999998</v>
      </c>
      <c r="K116" s="26">
        <f t="shared" si="9"/>
        <v>73.766349333333338</v>
      </c>
      <c r="L116" s="38">
        <f t="shared" si="6"/>
        <v>545.74761999999998</v>
      </c>
      <c r="M116" s="26">
        <f t="shared" si="10"/>
        <v>32.736545562130182</v>
      </c>
      <c r="N116" s="27">
        <f t="shared" si="7"/>
        <v>536.34762000000001</v>
      </c>
      <c r="O116" s="28"/>
      <c r="P116" s="15"/>
      <c r="Q116" s="15"/>
    </row>
    <row r="117" spans="1:22" s="16" customFormat="1" ht="75.75" customHeight="1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>G118</f>
        <v>16.899999999999999</v>
      </c>
      <c r="H117" s="65">
        <f>H118</f>
        <v>16.899999999999999</v>
      </c>
      <c r="I117" s="65">
        <f>I118</f>
        <v>7.5</v>
      </c>
      <c r="J117" s="65">
        <f>J118+J121</f>
        <v>553.24761999999998</v>
      </c>
      <c r="K117" s="45">
        <f t="shared" si="9"/>
        <v>73.766349333333338</v>
      </c>
      <c r="L117" s="44">
        <f t="shared" si="6"/>
        <v>545.74761999999998</v>
      </c>
      <c r="M117" s="45">
        <f t="shared" si="10"/>
        <v>32.736545562130182</v>
      </c>
      <c r="N117" s="46">
        <f t="shared" si="7"/>
        <v>536.34762000000001</v>
      </c>
      <c r="O117" s="28"/>
      <c r="P117" s="15"/>
      <c r="Q117" s="15"/>
    </row>
    <row r="118" spans="1:22" s="16" customFormat="1" ht="324" customHeight="1" thickBot="1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16.899999999999999</v>
      </c>
      <c r="I118" s="43">
        <v>7.5</v>
      </c>
      <c r="J118" s="44">
        <v>553.24761999999998</v>
      </c>
      <c r="K118" s="45">
        <f t="shared" si="9"/>
        <v>73.766349333333338</v>
      </c>
      <c r="L118" s="44">
        <f t="shared" si="6"/>
        <v>545.74761999999998</v>
      </c>
      <c r="M118" s="45">
        <f t="shared" si="10"/>
        <v>32.736545562130182</v>
      </c>
      <c r="N118" s="46">
        <f t="shared" si="7"/>
        <v>536.34762000000001</v>
      </c>
      <c r="O118" s="28"/>
      <c r="P118" s="15"/>
      <c r="Q118" s="15"/>
    </row>
    <row r="119" spans="1:22" s="73" customFormat="1" ht="46.5" hidden="1" customHeight="1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8" customFormat="1" ht="90.75" hidden="1" customHeight="1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8" customFormat="1" ht="142.5" customHeight="1" thickBot="1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6"/>
        <v>0</v>
      </c>
      <c r="M121" s="82">
        <v>0</v>
      </c>
      <c r="N121" s="83">
        <f t="shared" si="7"/>
        <v>0</v>
      </c>
      <c r="O121" s="28"/>
      <c r="P121" s="15"/>
      <c r="Q121" s="15"/>
    </row>
    <row r="122" spans="1:22" s="78" customFormat="1" ht="75" customHeight="1" thickBot="1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1943907.5</v>
      </c>
      <c r="I122" s="88">
        <f>I5+I83+I116</f>
        <v>1039563.2</v>
      </c>
      <c r="J122" s="88">
        <f>J5+J83+J116</f>
        <v>1352100.96514</v>
      </c>
      <c r="K122" s="89">
        <f>J122/I122</f>
        <v>1.3006433520732554</v>
      </c>
      <c r="L122" s="90">
        <f t="shared" si="6"/>
        <v>312537.76514000003</v>
      </c>
      <c r="M122" s="89">
        <f>J122/H122</f>
        <v>0.69555828409530807</v>
      </c>
      <c r="N122" s="91">
        <f t="shared" si="7"/>
        <v>-591806.53486000001</v>
      </c>
      <c r="O122" s="28"/>
      <c r="P122" s="15"/>
      <c r="Q122" s="15"/>
      <c r="V122" s="92"/>
    </row>
    <row r="123" spans="1:22" s="16" customFormat="1" ht="68.25" customHeight="1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>
      <c r="J148" s="142"/>
      <c r="K148" s="142"/>
      <c r="L148" s="142"/>
    </row>
    <row r="149" spans="1:17">
      <c r="J149" s="142"/>
      <c r="K149" s="142"/>
      <c r="L149" s="142"/>
    </row>
    <row r="150" spans="1:17">
      <c r="J150" s="142"/>
      <c r="K150" s="142"/>
      <c r="L150" s="142"/>
    </row>
    <row r="156" spans="1:17" s="144" customFormat="1"/>
    <row r="157" spans="1:17" s="144" customFormat="1"/>
    <row r="158" spans="1:17" s="144" customFormat="1"/>
    <row r="159" spans="1:17" s="144" customFormat="1"/>
    <row r="160" spans="1:17" s="144" customFormat="1"/>
    <row r="161" s="144" customFormat="1"/>
    <row r="162" s="144" customFormat="1"/>
    <row r="163" s="144" customFormat="1"/>
    <row r="164" s="144" customFormat="1"/>
    <row r="165" s="144" customFormat="1"/>
    <row r="166" s="144" customFormat="1"/>
    <row r="167" s="144" customFormat="1"/>
    <row r="168" s="144" customFormat="1"/>
    <row r="169" s="144" customFormat="1"/>
    <row r="170" s="144" customFormat="1"/>
    <row r="171" s="144" customFormat="1"/>
    <row r="172" s="144" customFormat="1"/>
    <row r="173" s="144" customFormat="1"/>
    <row r="174" s="144" customFormat="1"/>
    <row r="175" s="144" customFormat="1"/>
    <row r="176" s="144" customFormat="1"/>
    <row r="177" s="144" customFormat="1"/>
    <row r="178" s="144" customFormat="1"/>
    <row r="179" s="144" customFormat="1"/>
    <row r="180" s="144" customFormat="1"/>
    <row r="181" s="144" customFormat="1"/>
    <row r="182" s="144" customFormat="1"/>
    <row r="183" s="144" customFormat="1"/>
    <row r="184" s="144" customFormat="1"/>
    <row r="185" s="144" customFormat="1"/>
    <row r="186" s="144" customFormat="1"/>
    <row r="187" s="144" customFormat="1"/>
    <row r="188" s="144" customFormat="1"/>
    <row r="189" s="144" customFormat="1"/>
    <row r="190" s="144" customFormat="1"/>
    <row r="191" s="144" customFormat="1"/>
    <row r="192" s="144" customFormat="1"/>
    <row r="193" s="144" customFormat="1"/>
    <row r="194" s="144" customFormat="1"/>
    <row r="195" s="144" customFormat="1"/>
    <row r="196" s="144" customFormat="1"/>
    <row r="197" s="144" customFormat="1"/>
    <row r="198" s="144" customFormat="1"/>
    <row r="199" s="144" customFormat="1"/>
    <row r="200" s="144" customFormat="1"/>
    <row r="201" s="144" customFormat="1"/>
    <row r="202" s="144" customFormat="1"/>
    <row r="203" s="144" customFormat="1"/>
    <row r="204" s="144" customFormat="1"/>
    <row r="205" s="144" customFormat="1"/>
    <row r="206" s="144" customFormat="1"/>
    <row r="207" s="144" customFormat="1"/>
    <row r="208" s="144" customFormat="1"/>
    <row r="209" s="144" customFormat="1"/>
    <row r="210" s="144" customFormat="1"/>
    <row r="211" s="144" customFormat="1"/>
    <row r="212" s="144" customFormat="1"/>
    <row r="213" s="144" customFormat="1"/>
    <row r="214" s="144" customFormat="1"/>
    <row r="215" s="144" customFormat="1"/>
    <row r="216" s="144" customFormat="1"/>
    <row r="217" s="144" customFormat="1"/>
    <row r="218" s="144" customFormat="1"/>
    <row r="219" s="144" customFormat="1"/>
    <row r="220" s="144" customFormat="1"/>
    <row r="221" s="144" customFormat="1"/>
    <row r="222" s="144" customFormat="1"/>
    <row r="223" s="144" customFormat="1"/>
    <row r="224" s="144" customFormat="1"/>
    <row r="225" s="144" customFormat="1"/>
    <row r="226" s="144" customFormat="1"/>
    <row r="227" s="144" customFormat="1"/>
    <row r="228" s="144" customFormat="1"/>
    <row r="229" s="144" customFormat="1"/>
    <row r="230" s="144" customFormat="1"/>
    <row r="231" s="144" customFormat="1"/>
    <row r="232" s="144" customFormat="1"/>
    <row r="233" s="144" customFormat="1"/>
    <row r="234" s="144" customFormat="1"/>
    <row r="235" s="144" customFormat="1"/>
    <row r="236" s="144" customFormat="1"/>
    <row r="237" s="144" customFormat="1"/>
    <row r="238" s="144" customFormat="1"/>
    <row r="239" s="144" customFormat="1"/>
    <row r="240" s="144" customFormat="1"/>
    <row r="241" s="144" customFormat="1"/>
    <row r="242" s="144" customFormat="1"/>
    <row r="243" s="144" customFormat="1"/>
    <row r="244" s="144" customFormat="1"/>
    <row r="245" s="144" customFormat="1"/>
    <row r="246" s="144" customFormat="1"/>
    <row r="247" s="144" customFormat="1"/>
    <row r="248" s="144" customFormat="1"/>
    <row r="249" s="144" customFormat="1"/>
    <row r="250" s="144" customFormat="1"/>
    <row r="251" s="144" customFormat="1"/>
    <row r="252" s="144" customFormat="1"/>
    <row r="253" s="144" customFormat="1"/>
    <row r="254" s="144" customFormat="1"/>
    <row r="255" s="144" customFormat="1"/>
    <row r="256" s="144" customFormat="1"/>
    <row r="257" s="144" customFormat="1"/>
    <row r="258" s="144" customFormat="1"/>
    <row r="259" s="144" customFormat="1"/>
    <row r="260" s="144" customFormat="1"/>
    <row r="261" s="144" customFormat="1"/>
    <row r="262" s="144" customFormat="1"/>
    <row r="263" s="144" customFormat="1"/>
    <row r="264" s="144" customFormat="1"/>
    <row r="265" s="144" customFormat="1"/>
    <row r="266" s="144" customFormat="1"/>
    <row r="267" s="144" customFormat="1"/>
    <row r="268" s="144" customFormat="1"/>
    <row r="269" s="144" customFormat="1"/>
    <row r="270" s="144" customFormat="1"/>
    <row r="271" s="144" customFormat="1"/>
    <row r="272" s="144" customFormat="1"/>
    <row r="273" s="144" customFormat="1"/>
    <row r="274" s="144" customFormat="1"/>
    <row r="275" s="144" customFormat="1"/>
    <row r="276" s="144" customFormat="1"/>
    <row r="277" s="144" customFormat="1"/>
    <row r="278" s="144" customFormat="1"/>
    <row r="279" s="144" customFormat="1"/>
    <row r="280" s="144" customFormat="1"/>
    <row r="281" s="144" customFormat="1"/>
    <row r="282" s="144" customFormat="1"/>
    <row r="283" s="144" customFormat="1"/>
    <row r="284" s="144" customFormat="1"/>
    <row r="285" s="144" customFormat="1"/>
    <row r="286" s="144" customFormat="1"/>
    <row r="287" s="144" customFormat="1"/>
    <row r="288" s="144" customFormat="1"/>
    <row r="289" s="144" customFormat="1"/>
    <row r="290" s="144" customFormat="1"/>
    <row r="291" s="144" customFormat="1"/>
    <row r="292" s="144" customFormat="1"/>
    <row r="293" s="144" customFormat="1"/>
    <row r="294" s="144" customFormat="1"/>
    <row r="295" s="144" customFormat="1"/>
    <row r="296" s="144" customFormat="1"/>
    <row r="297" s="144" customFormat="1"/>
    <row r="298" s="144" customFormat="1"/>
    <row r="299" s="144" customFormat="1"/>
    <row r="300" s="144" customFormat="1"/>
    <row r="301" s="144" customFormat="1"/>
    <row r="302" s="144" customFormat="1"/>
    <row r="303" s="144" customFormat="1"/>
    <row r="304" s="144" customFormat="1"/>
    <row r="305" s="144" customFormat="1"/>
    <row r="306" s="144" customFormat="1"/>
    <row r="307" s="144" customFormat="1"/>
    <row r="308" s="144" customFormat="1"/>
    <row r="309" s="144" customFormat="1"/>
    <row r="310" s="144" customFormat="1"/>
    <row r="311" s="144" customFormat="1"/>
    <row r="312" s="144" customFormat="1"/>
    <row r="313" s="144" customFormat="1"/>
    <row r="314" s="144" customFormat="1"/>
    <row r="315" s="144" customFormat="1"/>
    <row r="316" s="144" customFormat="1"/>
    <row r="317" s="144" customFormat="1"/>
    <row r="318" s="144" customFormat="1"/>
    <row r="319" s="144" customFormat="1"/>
    <row r="320" s="144" customFormat="1"/>
    <row r="321" s="144" customFormat="1"/>
    <row r="322" s="144" customFormat="1"/>
    <row r="323" s="144" customFormat="1"/>
    <row r="324" s="144" customFormat="1"/>
    <row r="325" s="144" customFormat="1"/>
    <row r="326" s="144" customFormat="1"/>
    <row r="327" s="144" customFormat="1"/>
    <row r="328" s="144" customFormat="1"/>
    <row r="329" s="144" customFormat="1"/>
    <row r="330" s="144" customFormat="1"/>
    <row r="331" s="144" customFormat="1"/>
    <row r="332" s="144" customFormat="1"/>
    <row r="333" s="144" customFormat="1"/>
    <row r="334" s="144" customFormat="1"/>
    <row r="335" s="144" customFormat="1"/>
    <row r="336" s="144" customFormat="1"/>
    <row r="337" s="144" customFormat="1"/>
    <row r="338" s="144" customFormat="1"/>
    <row r="339" s="144" customFormat="1"/>
    <row r="340" s="144" customFormat="1"/>
    <row r="341" s="144" customFormat="1"/>
    <row r="342" s="144" customFormat="1"/>
    <row r="343" s="144" customFormat="1"/>
    <row r="344" s="144" customFormat="1"/>
    <row r="345" s="144" customFormat="1"/>
    <row r="346" s="144" customFormat="1"/>
    <row r="347" s="144" customFormat="1"/>
    <row r="348" s="144" customFormat="1"/>
    <row r="349" s="144" customFormat="1"/>
    <row r="350" s="144" customFormat="1"/>
    <row r="351" s="144" customFormat="1"/>
    <row r="352" s="144" customFormat="1"/>
    <row r="353" s="144" customFormat="1"/>
    <row r="354" s="144" customFormat="1"/>
    <row r="355" s="144" customFormat="1"/>
    <row r="356" s="144" customFormat="1"/>
    <row r="357" s="144" customFormat="1"/>
    <row r="358" s="144" customFormat="1"/>
    <row r="359" s="144" customFormat="1"/>
    <row r="360" s="144" customFormat="1"/>
    <row r="361" s="144" customFormat="1"/>
    <row r="362" s="144" customFormat="1"/>
    <row r="363" s="144" customFormat="1"/>
    <row r="364" s="144" customFormat="1"/>
    <row r="365" s="144" customFormat="1"/>
    <row r="366" s="144" customFormat="1"/>
    <row r="367" s="144" customFormat="1"/>
    <row r="368" s="144" customFormat="1"/>
    <row r="369" s="144" customFormat="1"/>
    <row r="370" s="144" customFormat="1"/>
    <row r="371" s="144" customFormat="1"/>
    <row r="372" s="144" customFormat="1"/>
    <row r="373" s="144" customFormat="1"/>
    <row r="374" s="144" customFormat="1"/>
    <row r="375" s="144" customFormat="1"/>
    <row r="376" s="144" customFormat="1"/>
    <row r="377" s="144" customFormat="1"/>
    <row r="378" s="144" customFormat="1"/>
    <row r="379" s="144" customFormat="1"/>
    <row r="380" s="144" customFormat="1"/>
    <row r="381" s="144" customFormat="1"/>
    <row r="382" s="144" customFormat="1"/>
    <row r="383" s="144" customFormat="1"/>
    <row r="384" s="144" customFormat="1"/>
    <row r="385" s="144" customFormat="1"/>
    <row r="386" s="144" customFormat="1"/>
    <row r="387" s="144" customFormat="1"/>
    <row r="388" s="144" customFormat="1"/>
    <row r="389" s="144" customFormat="1"/>
    <row r="390" s="144" customFormat="1"/>
    <row r="391" s="144" customFormat="1"/>
    <row r="392" s="144" customFormat="1"/>
    <row r="393" s="144" customFormat="1"/>
    <row r="394" s="144" customFormat="1"/>
    <row r="395" s="144" customFormat="1"/>
    <row r="396" s="144" customFormat="1"/>
    <row r="397" s="144" customFormat="1"/>
    <row r="398" s="144" customFormat="1"/>
    <row r="399" s="144" customFormat="1"/>
    <row r="400" s="144" customFormat="1"/>
    <row r="401" s="144" customFormat="1"/>
    <row r="402" s="144" customFormat="1"/>
    <row r="403" s="144" customFormat="1"/>
    <row r="404" s="144" customFormat="1"/>
    <row r="405" s="144" customFormat="1"/>
    <row r="406" s="144" customFormat="1"/>
    <row r="407" s="144" customFormat="1"/>
    <row r="408" s="144" customFormat="1"/>
    <row r="409" s="144" customFormat="1"/>
    <row r="410" s="144" customFormat="1"/>
    <row r="411" s="144" customFormat="1"/>
    <row r="412" s="144" customFormat="1"/>
    <row r="413" s="144" customFormat="1"/>
    <row r="414" s="144" customFormat="1"/>
    <row r="415" s="144" customFormat="1"/>
    <row r="416" s="144" customFormat="1"/>
    <row r="417" s="144" customFormat="1"/>
    <row r="418" s="144" customFormat="1"/>
    <row r="419" s="144" customFormat="1"/>
    <row r="420" s="144" customFormat="1"/>
    <row r="421" s="144" customFormat="1"/>
    <row r="422" s="144" customFormat="1"/>
    <row r="423" s="144" customFormat="1"/>
    <row r="424" s="144" customFormat="1"/>
    <row r="425" s="144" customFormat="1"/>
    <row r="426" s="144" customFormat="1"/>
    <row r="427" s="144" customFormat="1"/>
    <row r="428" s="144" customFormat="1"/>
    <row r="429" s="144" customFormat="1"/>
    <row r="430" s="144" customFormat="1"/>
    <row r="431" s="144" customFormat="1"/>
    <row r="432" s="144" customFormat="1"/>
    <row r="433" s="144" customFormat="1"/>
    <row r="434" s="144" customFormat="1"/>
    <row r="435" s="144" customFormat="1"/>
    <row r="436" s="144" customFormat="1"/>
    <row r="437" s="144" customFormat="1"/>
    <row r="438" s="144" customFormat="1"/>
    <row r="439" s="144" customFormat="1"/>
    <row r="440" s="144" customFormat="1"/>
    <row r="441" s="144" customFormat="1"/>
    <row r="442" s="144" customFormat="1"/>
    <row r="443" s="144" customFormat="1"/>
    <row r="444" s="144" customFormat="1"/>
    <row r="445" s="144" customFormat="1"/>
    <row r="446" s="144" customFormat="1"/>
    <row r="447" s="144" customFormat="1"/>
    <row r="448" s="144" customFormat="1"/>
    <row r="449" s="144" customFormat="1"/>
    <row r="450" s="144" customFormat="1"/>
    <row r="451" s="144" customFormat="1"/>
    <row r="452" s="144" customFormat="1"/>
    <row r="453" s="144" customFormat="1"/>
    <row r="454" s="144" customFormat="1"/>
    <row r="455" s="144" customFormat="1"/>
    <row r="456" s="144" customFormat="1"/>
    <row r="457" s="144" customFormat="1"/>
    <row r="458" s="144" customFormat="1"/>
    <row r="459" s="144" customFormat="1"/>
    <row r="460" s="144" customFormat="1"/>
    <row r="461" s="144" customFormat="1"/>
    <row r="462" s="144" customFormat="1"/>
    <row r="463" s="144" customFormat="1"/>
    <row r="464" s="144" customFormat="1"/>
    <row r="465" s="144" customFormat="1"/>
    <row r="466" s="144" customFormat="1"/>
    <row r="467" s="144" customFormat="1"/>
    <row r="468" s="144" customFormat="1"/>
    <row r="469" s="144" customFormat="1"/>
    <row r="470" s="144" customFormat="1"/>
    <row r="471" s="144" customFormat="1"/>
    <row r="472" s="144" customFormat="1"/>
    <row r="473" s="144" customFormat="1"/>
    <row r="474" s="144" customFormat="1"/>
    <row r="475" s="144" customFormat="1"/>
    <row r="476" s="144" customFormat="1"/>
    <row r="477" s="144" customFormat="1"/>
    <row r="478" s="144" customFormat="1"/>
    <row r="479" s="144" customFormat="1"/>
    <row r="480" s="144" customFormat="1"/>
    <row r="481" s="144" customFormat="1"/>
    <row r="482" s="144" customFormat="1"/>
    <row r="483" s="144" customFormat="1"/>
    <row r="484" s="144" customFormat="1"/>
    <row r="485" s="144" customFormat="1"/>
    <row r="486" s="144" customFormat="1"/>
    <row r="487" s="144" customFormat="1"/>
    <row r="488" s="144" customFormat="1"/>
    <row r="489" s="144" customFormat="1"/>
    <row r="490" s="144" customFormat="1"/>
    <row r="491" s="144" customFormat="1"/>
    <row r="492" s="144" customFormat="1"/>
    <row r="493" s="144" customFormat="1"/>
    <row r="494" s="144" customFormat="1"/>
    <row r="495" s="144" customFormat="1"/>
    <row r="496" s="144" customFormat="1"/>
    <row r="497" s="144" customFormat="1"/>
    <row r="498" s="144" customFormat="1"/>
    <row r="499" s="144" customFormat="1"/>
    <row r="500" s="144" customFormat="1"/>
    <row r="501" s="144" customFormat="1"/>
    <row r="502" s="144" customFormat="1"/>
    <row r="503" s="144" customFormat="1"/>
    <row r="504" s="144" customFormat="1"/>
    <row r="505" s="144" customFormat="1"/>
    <row r="506" s="144" customFormat="1"/>
    <row r="507" s="144" customFormat="1"/>
    <row r="508" s="144" customFormat="1"/>
    <row r="509" s="144" customFormat="1"/>
    <row r="510" s="144" customFormat="1"/>
    <row r="511" s="144" customFormat="1"/>
    <row r="512" s="144" customFormat="1"/>
    <row r="513" s="144" customFormat="1"/>
    <row r="514" s="144" customFormat="1"/>
    <row r="515" s="144" customFormat="1"/>
    <row r="516" s="144" customFormat="1"/>
    <row r="517" s="144" customFormat="1"/>
    <row r="518" s="144" customFormat="1"/>
    <row r="519" s="144" customFormat="1"/>
    <row r="520" s="144" customFormat="1"/>
    <row r="521" s="144" customFormat="1"/>
    <row r="522" s="144" customFormat="1"/>
    <row r="523" s="144" customFormat="1"/>
    <row r="524" s="144" customFormat="1"/>
    <row r="525" s="144" customFormat="1"/>
    <row r="526" s="144" customFormat="1"/>
    <row r="527" s="144" customFormat="1"/>
    <row r="528" s="144" customFormat="1"/>
    <row r="529" s="144" customFormat="1"/>
    <row r="530" s="144" customFormat="1"/>
    <row r="531" s="144" customFormat="1"/>
    <row r="532" s="144" customFormat="1"/>
    <row r="533" s="144" customFormat="1"/>
    <row r="534" s="144" customFormat="1"/>
    <row r="535" s="144" customFormat="1"/>
    <row r="536" s="144" customFormat="1"/>
    <row r="537" s="144" customFormat="1"/>
    <row r="538" s="144" customFormat="1"/>
    <row r="539" s="144" customFormat="1"/>
    <row r="540" s="144" customFormat="1"/>
    <row r="541" s="144" customFormat="1"/>
    <row r="542" s="144" customFormat="1"/>
    <row r="543" s="144" customFormat="1"/>
    <row r="544" s="144" customFormat="1"/>
    <row r="545" s="144" customFormat="1"/>
    <row r="546" s="144" customFormat="1"/>
    <row r="547" s="144" customFormat="1"/>
    <row r="548" s="144" customFormat="1"/>
    <row r="549" s="144" customFormat="1"/>
    <row r="550" s="144" customFormat="1"/>
    <row r="551" s="144" customFormat="1"/>
    <row r="552" s="144" customFormat="1"/>
    <row r="553" s="144" customFormat="1"/>
    <row r="554" s="144" customFormat="1"/>
    <row r="555" s="144" customFormat="1"/>
    <row r="556" s="144" customFormat="1"/>
    <row r="557" s="144" customFormat="1"/>
    <row r="558" s="144" customFormat="1"/>
    <row r="559" s="144" customFormat="1"/>
    <row r="560" s="144" customFormat="1"/>
    <row r="561" s="144" customFormat="1"/>
    <row r="562" s="144" customFormat="1"/>
    <row r="563" s="144" customFormat="1"/>
    <row r="564" s="144" customFormat="1"/>
    <row r="565" s="144" customFormat="1"/>
    <row r="566" s="144" customFormat="1"/>
    <row r="567" s="144" customFormat="1"/>
    <row r="568" s="144" customFormat="1"/>
    <row r="569" s="144" customFormat="1"/>
    <row r="570" s="144" customFormat="1"/>
    <row r="571" s="144" customFormat="1"/>
    <row r="572" s="144" customFormat="1"/>
    <row r="573" s="144" customFormat="1"/>
    <row r="574" s="144" customFormat="1"/>
    <row r="575" s="144" customFormat="1"/>
    <row r="576" s="144" customFormat="1"/>
    <row r="577" s="144" customFormat="1"/>
    <row r="578" s="144" customFormat="1"/>
    <row r="579" s="144" customFormat="1"/>
    <row r="580" s="144" customFormat="1"/>
    <row r="581" s="144" customFormat="1"/>
    <row r="582" s="144" customFormat="1"/>
    <row r="583" s="144" customFormat="1"/>
    <row r="584" s="144" customFormat="1"/>
    <row r="585" s="144" customFormat="1"/>
    <row r="586" s="144" customFormat="1"/>
    <row r="587" s="144" customFormat="1"/>
    <row r="588" s="144" customFormat="1"/>
    <row r="589" s="144" customFormat="1"/>
    <row r="590" s="144" customFormat="1"/>
    <row r="591" s="144" customFormat="1"/>
    <row r="592" s="144" customFormat="1"/>
    <row r="593" s="144" customFormat="1"/>
    <row r="594" s="144" customFormat="1"/>
    <row r="595" s="144" customFormat="1"/>
    <row r="596" s="144" customFormat="1"/>
    <row r="597" s="144" customFormat="1"/>
    <row r="598" s="144" customFormat="1"/>
    <row r="599" s="144" customFormat="1"/>
    <row r="600" s="144" customFormat="1"/>
    <row r="601" s="144" customFormat="1"/>
    <row r="602" s="144" customFormat="1"/>
    <row r="603" s="144" customFormat="1"/>
    <row r="604" s="144" customFormat="1"/>
    <row r="605" s="144" customFormat="1"/>
    <row r="606" s="144" customFormat="1"/>
    <row r="607" s="144" customFormat="1"/>
    <row r="608" s="144" customFormat="1"/>
    <row r="609" s="144" customFormat="1"/>
    <row r="610" s="144" customFormat="1"/>
    <row r="611" s="144" customFormat="1"/>
    <row r="612" s="144" customFormat="1"/>
    <row r="613" s="144" customFormat="1"/>
    <row r="614" s="144" customFormat="1"/>
    <row r="615" s="144" customFormat="1"/>
    <row r="616" s="144" customFormat="1"/>
    <row r="617" s="144" customFormat="1"/>
    <row r="618" s="144" customFormat="1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червень</vt:lpstr>
      <vt:lpstr>червень!Заголовки_для_печати</vt:lpstr>
      <vt:lpstr>червень!Область_печати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Деркач</cp:lastModifiedBy>
  <dcterms:created xsi:type="dcterms:W3CDTF">2016-07-05T07:46:21Z</dcterms:created>
  <dcterms:modified xsi:type="dcterms:W3CDTF">2016-07-07T09:24:13Z</dcterms:modified>
</cp:coreProperties>
</file>