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240" activeTab="0"/>
  </bookViews>
  <sheets>
    <sheet name="23.05.16" sheetId="1" r:id="rId1"/>
  </sheets>
  <externalReferences>
    <externalReference r:id="rId4"/>
  </externalReferences>
  <definedNames>
    <definedName name="_xlnm.Print_Titles" localSheetId="0">'23.05.16'!$A:$E</definedName>
    <definedName name="_xlnm.Print_Area" localSheetId="0">'23.05.16'!$D$1:$N$123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<sst xmlns="http://schemas.openxmlformats.org/spreadsheetml/2006/main" count="133" uniqueCount="131">
  <si>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</si>
  <si>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</si>
  <si>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</si>
  <si>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</si>
  <si>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</si>
  <si>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</si>
  <si>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 % виконання до річного розпису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</si>
  <si>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</si>
  <si>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</si>
  <si>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</si>
  <si>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</si>
  <si>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</si>
  <si>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</si>
  <si>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</si>
  <si>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</si>
  <si>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</si>
  <si>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</si>
  <si>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</si>
  <si>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</si>
  <si>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</si>
  <si>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</si>
  <si>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</si>
  <si>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</si>
  <si>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</si>
  <si>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</si>
  <si>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</si>
  <si>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</si>
  <si>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</si>
  <si>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</si>
  <si>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</si>
  <si>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</si>
  <si>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</si>
  <si>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</si>
  <si>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</si>
  <si>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</si>
  <si>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</si>
  <si>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</si>
  <si>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</si>
  <si>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</si>
  <si>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</si>
  <si>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</si>
  <si>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</si>
  <si>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</si>
  <si>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</si>
  <si>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</si>
  <si>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</si>
  <si>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</si>
  <si>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</si>
  <si>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</si>
  <si>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</si>
  <si>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</si>
  <si>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</si>
  <si>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</si>
  <si>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</si>
  <si>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</si>
  <si>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</si>
  <si>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</si>
  <si>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</si>
  <si>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</si>
  <si>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</si>
  <si>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</si>
  <si>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</si>
  <si>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</si>
  <si>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</si>
  <si>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</si>
  <si>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</si>
  <si>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</si>
  <si>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</si>
  <si>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</si>
  <si>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</si>
  <si>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</si>
  <si>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</si>
  <si>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</si>
  <si>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</si>
  <si>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</si>
  <si>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</si>
  <si>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</si>
  <si>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</si>
  <si>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</si>
  <si>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</si>
  <si>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</si>
  <si>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</si>
  <si>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</si>
  <si>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</si>
  <si>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</si>
  <si>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</si>
  <si>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</si>
  <si>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</si>
  <si>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</si>
  <si>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</si>
  <si>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</si>
  <si>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</si>
  <si>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</si>
  <si>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</si>
  <si>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</si>
  <si>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</si>
  <si>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</si>
  <si>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</si>
  <si>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</si>
  <si>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</si>
  <si>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</si>
  <si>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</si>
  <si>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</si>
  <si>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</si>
  <si>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</si>
  <si>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</si>
  <si>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</si>
  <si>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</si>
  <si>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</si>
  <si>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</si>
  <si>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</si>
  <si>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</si>
  <si>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</si>
  <si>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</si>
  <si>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</si>
  <si>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</si>
  <si>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</si>
  <si>
    <t xml:space="preserve">План за розписом на 2016 рік </t>
  </si>
  <si>
    <t>Плата за ліцензії на право експорту, імпорту та оптової торгівлі спирту етилового, коньячного та плодового</t>
  </si>
  <si>
    <t>Відхилення факту від річного розпису 2016р. з урахуванням змін</t>
  </si>
  <si>
    <t>Реєстраційний збір за проведення державної реєстрації юридичних осіб та фізичних осіб-підприємців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</si>
  <si>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</si>
  <si>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</si>
  <si>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 xml:space="preserve">Податок та збір  на доходи фізичних осіб                                </t>
  </si>
  <si>
    <t>ФАКТ</t>
  </si>
  <si>
    <t>План на 2016 рік з урахуванням змін</t>
  </si>
  <si>
    <t>План на січень-травень 2016 року</t>
  </si>
  <si>
    <t xml:space="preserve"> % виконання до плану січня-травня п.р.</t>
  </si>
  <si>
    <t>Відхилення факту від плану січня-травня 2016р.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</si>
  <si>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23.05.2016 року</t>
  </si>
  <si>
    <t>станом на 23.05.2016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</si>
</sst>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6"/>
      <name val="Arial Cyr"/>
      <family val="2"/>
    </font>
    <font>
      <b/>
      <sz val="24"/>
      <name val="Arial Cyr"/>
      <family val="2"/>
    </font>
    <font>
      <b/>
      <sz val="24"/>
      <color indexed="8"/>
      <name val="Times New Roman Cyr"/>
      <family val="1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4"/>
      <name val="Arial Cyr"/>
      <family val="2"/>
    </font>
    <font>
      <sz val="28"/>
      <name val="Arial Cyr"/>
      <family val="0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sz val="50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b/>
      <sz val="28"/>
      <name val="Arial Cyr"/>
      <family val="2"/>
    </font>
    <font>
      <i/>
      <sz val="50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i/>
      <sz val="48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4"/>
      <color indexed="8"/>
      <name val="Times New Roman Cyr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sz val="36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7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14" borderId="6" applyNumberFormat="0" applyAlignment="0" applyProtection="0"/>
    <xf numFmtId="0" fontId="42" fillId="0" borderId="0" applyNumberFormat="0" applyFill="0" applyBorder="0" applyAlignment="0" applyProtection="0"/>
    <xf numFmtId="0" fontId="51" fillId="9" borderId="1" applyNumberFormat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56" fillId="0" borderId="7" applyNumberFormat="0" applyFill="0" applyAlignment="0" applyProtection="0"/>
    <xf numFmtId="0" fontId="47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0" fillId="9" borderId="9" applyNumberFormat="0" applyAlignment="0" applyProtection="0"/>
    <xf numFmtId="0" fontId="48" fillId="1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4" fontId="10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center"/>
    </xf>
    <xf numFmtId="2" fontId="15" fillId="0" borderId="11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8" fillId="0" borderId="18" xfId="0" applyFont="1" applyFill="1" applyBorder="1" applyAlignment="1">
      <alignment vertical="center"/>
    </xf>
    <xf numFmtId="2" fontId="19" fillId="0" borderId="19" xfId="0" applyNumberFormat="1" applyFont="1" applyFill="1" applyBorder="1" applyAlignment="1">
      <alignment horizontal="left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center" vertical="center" wrapText="1"/>
    </xf>
    <xf numFmtId="166" fontId="16" fillId="0" borderId="15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left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167" fontId="16" fillId="0" borderId="15" xfId="0" applyNumberFormat="1" applyFont="1" applyFill="1" applyBorder="1" applyAlignment="1">
      <alignment horizontal="center" vertical="center" wrapText="1"/>
    </xf>
    <xf numFmtId="167" fontId="22" fillId="0" borderId="15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left" vertical="center" wrapText="1"/>
    </xf>
    <xf numFmtId="167" fontId="24" fillId="0" borderId="15" xfId="0" applyNumberFormat="1" applyFont="1" applyFill="1" applyBorder="1" applyAlignment="1">
      <alignment horizontal="center" vertical="center" wrapText="1"/>
    </xf>
    <xf numFmtId="166" fontId="22" fillId="0" borderId="1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 wrapText="1"/>
    </xf>
    <xf numFmtId="167" fontId="22" fillId="4" borderId="15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167" fontId="25" fillId="0" borderId="15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167" fontId="26" fillId="0" borderId="15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3" fillId="0" borderId="19" xfId="0" applyFont="1" applyFill="1" applyBorder="1" applyAlignment="1">
      <alignment horizontal="left" vertical="center" wrapText="1"/>
    </xf>
    <xf numFmtId="167" fontId="28" fillId="0" borderId="15" xfId="0" applyNumberFormat="1" applyFont="1" applyFill="1" applyBorder="1" applyAlignment="1">
      <alignment horizontal="center" vertical="center" wrapText="1"/>
    </xf>
    <xf numFmtId="167" fontId="24" fillId="0" borderId="16" xfId="0" applyNumberFormat="1" applyFont="1" applyFill="1" applyBorder="1" applyAlignment="1">
      <alignment horizontal="center" vertical="center" wrapText="1"/>
    </xf>
    <xf numFmtId="167" fontId="22" fillId="0" borderId="16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167" fontId="24" fillId="0" borderId="14" xfId="0" applyNumberFormat="1" applyFont="1" applyFill="1" applyBorder="1" applyAlignment="1">
      <alignment horizontal="center" vertical="center" wrapText="1"/>
    </xf>
    <xf numFmtId="167" fontId="22" fillId="0" borderId="14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/>
    </xf>
    <xf numFmtId="0" fontId="2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 wrapText="1"/>
    </xf>
    <xf numFmtId="167" fontId="30" fillId="0" borderId="16" xfId="0" applyNumberFormat="1" applyFont="1" applyFill="1" applyBorder="1" applyAlignment="1">
      <alignment horizontal="center" vertical="center" wrapText="1"/>
    </xf>
    <xf numFmtId="166" fontId="22" fillId="0" borderId="1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12" fillId="0" borderId="2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167" fontId="34" fillId="0" borderId="0" xfId="0" applyNumberFormat="1" applyFont="1" applyFill="1" applyBorder="1" applyAlignment="1">
      <alignment horizontal="right" vertical="center" wrapText="1"/>
    </xf>
    <xf numFmtId="167" fontId="33" fillId="0" borderId="0" xfId="0" applyNumberFormat="1" applyFont="1" applyFill="1" applyBorder="1" applyAlignment="1">
      <alignment horizontal="right" vertical="center" wrapText="1"/>
    </xf>
    <xf numFmtId="166" fontId="33" fillId="0" borderId="0" xfId="0" applyNumberFormat="1" applyFont="1" applyFill="1" applyBorder="1" applyAlignment="1">
      <alignment horizontal="right" vertical="center" wrapText="1"/>
    </xf>
    <xf numFmtId="165" fontId="33" fillId="0" borderId="0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left" vertical="center" wrapText="1"/>
    </xf>
    <xf numFmtId="167" fontId="34" fillId="0" borderId="14" xfId="0" applyNumberFormat="1" applyFont="1" applyFill="1" applyBorder="1" applyAlignment="1">
      <alignment horizontal="right" vertical="center" wrapText="1"/>
    </xf>
    <xf numFmtId="167" fontId="33" fillId="0" borderId="14" xfId="61" applyNumberFormat="1" applyFont="1" applyFill="1" applyBorder="1" applyAlignment="1">
      <alignment horizontal="right" vertical="center" wrapText="1"/>
    </xf>
    <xf numFmtId="167" fontId="33" fillId="0" borderId="14" xfId="0" applyNumberFormat="1" applyFont="1" applyFill="1" applyBorder="1" applyAlignment="1">
      <alignment horizontal="right" vertical="center" wrapText="1"/>
    </xf>
    <xf numFmtId="166" fontId="33" fillId="0" borderId="14" xfId="0" applyNumberFormat="1" applyFont="1" applyFill="1" applyBorder="1" applyAlignment="1">
      <alignment horizontal="right" vertical="center" wrapText="1"/>
    </xf>
    <xf numFmtId="165" fontId="33" fillId="0" borderId="26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left" vertical="center" wrapText="1"/>
    </xf>
    <xf numFmtId="167" fontId="34" fillId="0" borderId="15" xfId="0" applyNumberFormat="1" applyFont="1" applyFill="1" applyBorder="1" applyAlignment="1">
      <alignment horizontal="right" vertical="center" wrapText="1"/>
    </xf>
    <xf numFmtId="167" fontId="33" fillId="0" borderId="15" xfId="0" applyNumberFormat="1" applyFont="1" applyFill="1" applyBorder="1" applyAlignment="1">
      <alignment horizontal="right" vertical="center" wrapText="1"/>
    </xf>
    <xf numFmtId="166" fontId="33" fillId="0" borderId="15" xfId="0" applyNumberFormat="1" applyFont="1" applyFill="1" applyBorder="1" applyAlignment="1">
      <alignment horizontal="right" vertical="center" wrapText="1"/>
    </xf>
    <xf numFmtId="165" fontId="33" fillId="0" borderId="27" xfId="0" applyNumberFormat="1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left" vertical="center" wrapText="1"/>
    </xf>
    <xf numFmtId="167" fontId="36" fillId="0" borderId="15" xfId="0" applyNumberFormat="1" applyFont="1" applyFill="1" applyBorder="1" applyAlignment="1">
      <alignment horizontal="right" vertical="center" wrapText="1"/>
    </xf>
    <xf numFmtId="167" fontId="34" fillId="0" borderId="15" xfId="0" applyNumberFormat="1" applyFont="1" applyFill="1" applyBorder="1" applyAlignment="1">
      <alignment horizontal="righ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167" fontId="8" fillId="0" borderId="16" xfId="0" applyNumberFormat="1" applyFont="1" applyFill="1" applyBorder="1" applyAlignment="1">
      <alignment horizontal="right" vertical="center" wrapText="1"/>
    </xf>
    <xf numFmtId="0" fontId="12" fillId="0" borderId="30" xfId="0" applyFont="1" applyFill="1" applyBorder="1" applyAlignment="1">
      <alignment horizontal="center" vertical="center" wrapText="1"/>
    </xf>
    <xf numFmtId="167" fontId="33" fillId="0" borderId="16" xfId="51" applyNumberFormat="1" applyFont="1" applyFill="1" applyBorder="1" applyAlignment="1" applyProtection="1">
      <alignment horizontal="left" vertical="center" wrapText="1"/>
      <protection/>
    </xf>
    <xf numFmtId="167" fontId="8" fillId="0" borderId="31" xfId="0" applyNumberFormat="1" applyFont="1" applyFill="1" applyBorder="1" applyAlignment="1">
      <alignment horizontal="right" vertical="center" wrapText="1"/>
    </xf>
    <xf numFmtId="166" fontId="33" fillId="0" borderId="16" xfId="0" applyNumberFormat="1" applyFont="1" applyFill="1" applyBorder="1" applyAlignment="1">
      <alignment horizontal="right" vertical="center" wrapText="1"/>
    </xf>
    <xf numFmtId="165" fontId="33" fillId="0" borderId="32" xfId="0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167" fontId="8" fillId="0" borderId="35" xfId="0" applyNumberFormat="1" applyFont="1" applyFill="1" applyBorder="1" applyAlignment="1">
      <alignment horizontal="right" vertical="center" wrapText="1"/>
    </xf>
    <xf numFmtId="166" fontId="8" fillId="0" borderId="35" xfId="0" applyNumberFormat="1" applyFont="1" applyFill="1" applyBorder="1" applyAlignment="1">
      <alignment horizontal="right" vertical="center" wrapText="1"/>
    </xf>
    <xf numFmtId="165" fontId="8" fillId="0" borderId="36" xfId="0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/>
    </xf>
    <xf numFmtId="167" fontId="3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165" fontId="24" fillId="0" borderId="15" xfId="0" applyNumberFormat="1" applyFont="1" applyFill="1" applyBorder="1" applyAlignment="1">
      <alignment horizontal="center" vertical="center" wrapText="1"/>
    </xf>
    <xf numFmtId="165" fontId="21" fillId="0" borderId="15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29" fillId="4" borderId="33" xfId="0" applyFont="1" applyFill="1" applyBorder="1" applyAlignment="1">
      <alignment vertical="center" wrapText="1" shrinkToFit="1"/>
    </xf>
    <xf numFmtId="0" fontId="32" fillId="0" borderId="33" xfId="0" applyFont="1" applyFill="1" applyBorder="1" applyAlignment="1">
      <alignment horizontal="left" vertical="center" wrapText="1"/>
    </xf>
    <xf numFmtId="167" fontId="16" fillId="0" borderId="34" xfId="0" applyNumberFormat="1" applyFont="1" applyFill="1" applyBorder="1" applyAlignment="1">
      <alignment horizontal="center" vertical="center" wrapText="1"/>
    </xf>
    <xf numFmtId="167" fontId="17" fillId="0" borderId="35" xfId="0" applyNumberFormat="1" applyFont="1" applyFill="1" applyBorder="1" applyAlignment="1">
      <alignment horizontal="center" vertical="center" wrapText="1"/>
    </xf>
    <xf numFmtId="166" fontId="16" fillId="0" borderId="35" xfId="0" applyNumberFormat="1" applyFont="1" applyFill="1" applyBorder="1" applyAlignment="1">
      <alignment horizontal="center" vertical="center" wrapText="1"/>
    </xf>
    <xf numFmtId="167" fontId="16" fillId="0" borderId="35" xfId="0" applyNumberFormat="1" applyFont="1" applyFill="1" applyBorder="1" applyAlignment="1">
      <alignment horizontal="center" vertical="center" wrapText="1"/>
    </xf>
    <xf numFmtId="165" fontId="16" fillId="0" borderId="3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66" fontId="17" fillId="0" borderId="44" xfId="0" applyNumberFormat="1" applyFont="1" applyFill="1" applyBorder="1" applyAlignment="1">
      <alignment horizontal="center" vertical="center" wrapText="1"/>
    </xf>
    <xf numFmtId="165" fontId="17" fillId="0" borderId="44" xfId="0" applyNumberFormat="1" applyFont="1" applyFill="1" applyBorder="1" applyAlignment="1">
      <alignment horizontal="center" vertical="center" wrapText="1"/>
    </xf>
    <xf numFmtId="166" fontId="17" fillId="0" borderId="14" xfId="0" applyNumberFormat="1" applyFont="1" applyFill="1" applyBorder="1" applyAlignment="1">
      <alignment horizontal="center" vertical="center" wrapText="1"/>
    </xf>
    <xf numFmtId="165" fontId="17" fillId="0" borderId="14" xfId="0" applyNumberFormat="1" applyFont="1" applyFill="1" applyBorder="1" applyAlignment="1">
      <alignment horizontal="center" vertical="center" wrapText="1"/>
    </xf>
    <xf numFmtId="166" fontId="17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5" fontId="22" fillId="0" borderId="15" xfId="0" applyNumberFormat="1" applyFont="1" applyFill="1" applyBorder="1" applyAlignment="1">
      <alignment horizontal="center" vertical="center" wrapText="1"/>
    </xf>
    <xf numFmtId="165" fontId="22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3" fillId="0" borderId="47" xfId="52" applyFont="1" applyFill="1" applyBorder="1" applyAlignment="1">
      <alignment horizontal="center" vertical="justify" wrapText="1"/>
      <protection/>
    </xf>
    <xf numFmtId="0" fontId="12" fillId="0" borderId="4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_ZV1PIV98" xfId="51"/>
    <cellStyle name="Обычный_фактичні щоденні надходження район_січень-червень 2014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4">
        <row r="12">
          <cell r="O12">
            <v>704381400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zoomScale="31" zoomScaleNormal="50" zoomScaleSheetLayoutView="31" zoomScalePageLayoutView="0" workbookViewId="0" topLeftCell="D111">
      <selection activeCell="J122" sqref="J122"/>
    </sheetView>
  </sheetViews>
  <sheetFormatPr defaultColWidth="9.125" defaultRowHeight="12.75"/>
  <cols>
    <col min="1" max="3" width="0.6171875" style="105" hidden="1" customWidth="1"/>
    <col min="4" max="4" width="50.00390625" style="105" customWidth="1"/>
    <col min="5" max="5" width="241.00390625" style="105" customWidth="1"/>
    <col min="6" max="6" width="53.50390625" style="105" hidden="1" customWidth="1"/>
    <col min="7" max="8" width="57.50390625" style="105" customWidth="1"/>
    <col min="9" max="9" width="49.875" style="105" customWidth="1"/>
    <col min="10" max="10" width="48.75390625" style="105" customWidth="1"/>
    <col min="11" max="11" width="43.75390625" style="105" customWidth="1"/>
    <col min="12" max="12" width="43.125" style="105" customWidth="1"/>
    <col min="13" max="13" width="44.875" style="104" customWidth="1"/>
    <col min="14" max="14" width="48.00390625" style="104" customWidth="1"/>
    <col min="15" max="16384" width="9.125" style="104" customWidth="1"/>
  </cols>
  <sheetData>
    <row r="1" spans="1:17" s="3" customFormat="1" ht="120.75" customHeight="1" thickBot="1">
      <c r="A1" s="130"/>
      <c r="B1" s="126"/>
      <c r="C1" s="126"/>
      <c r="D1" s="1"/>
      <c r="E1" s="151" t="s">
        <v>129</v>
      </c>
      <c r="F1" s="151"/>
      <c r="G1" s="151"/>
      <c r="H1" s="151"/>
      <c r="I1" s="151"/>
      <c r="J1" s="151"/>
      <c r="K1" s="151"/>
      <c r="L1" s="151"/>
      <c r="M1" s="151"/>
      <c r="N1" s="142"/>
      <c r="O1" s="2"/>
      <c r="P1" s="2"/>
      <c r="Q1" s="2"/>
    </row>
    <row r="2" spans="1:17" s="8" customFormat="1" ht="39" customHeight="1">
      <c r="A2" s="152" t="s">
        <v>0</v>
      </c>
      <c r="B2" s="127"/>
      <c r="C2" s="127"/>
      <c r="D2" s="155" t="s">
        <v>1</v>
      </c>
      <c r="E2" s="4" t="s">
        <v>2</v>
      </c>
      <c r="F2" s="157" t="s">
        <v>3</v>
      </c>
      <c r="G2" s="157"/>
      <c r="H2" s="157"/>
      <c r="I2" s="157"/>
      <c r="J2" s="157"/>
      <c r="K2" s="157"/>
      <c r="L2" s="157"/>
      <c r="M2" s="5"/>
      <c r="N2" s="6"/>
      <c r="O2" s="7"/>
      <c r="P2" s="7"/>
      <c r="Q2" s="7"/>
    </row>
    <row r="3" spans="1:17" s="11" customFormat="1" ht="57.75" customHeight="1">
      <c r="A3" s="153"/>
      <c r="B3" s="128"/>
      <c r="C3" s="128"/>
      <c r="D3" s="156"/>
      <c r="E3" s="158" t="s">
        <v>4</v>
      </c>
      <c r="F3" s="160" t="s">
        <v>5</v>
      </c>
      <c r="G3" s="160" t="s">
        <v>117</v>
      </c>
      <c r="H3" s="161" t="s">
        <v>125</v>
      </c>
      <c r="I3" s="163" t="s">
        <v>126</v>
      </c>
      <c r="J3" s="9" t="s">
        <v>124</v>
      </c>
      <c r="K3" s="147" t="s">
        <v>127</v>
      </c>
      <c r="L3" s="145" t="s">
        <v>128</v>
      </c>
      <c r="M3" s="147" t="s">
        <v>6</v>
      </c>
      <c r="N3" s="149" t="s">
        <v>119</v>
      </c>
      <c r="O3" s="10"/>
      <c r="P3" s="10"/>
      <c r="Q3" s="10"/>
    </row>
    <row r="4" spans="1:17" s="11" customFormat="1" ht="81.75" customHeight="1" thickBot="1">
      <c r="A4" s="154"/>
      <c r="B4" s="128"/>
      <c r="C4" s="128"/>
      <c r="D4" s="156"/>
      <c r="E4" s="159"/>
      <c r="F4" s="161"/>
      <c r="G4" s="161"/>
      <c r="H4" s="162"/>
      <c r="I4" s="164"/>
      <c r="J4" s="12" t="s">
        <v>130</v>
      </c>
      <c r="K4" s="148"/>
      <c r="L4" s="146"/>
      <c r="M4" s="148"/>
      <c r="N4" s="150"/>
      <c r="O4" s="10"/>
      <c r="P4" s="10"/>
      <c r="Q4" s="10"/>
    </row>
    <row r="5" spans="1:17" s="11" customFormat="1" ht="51.75" customHeight="1">
      <c r="A5" s="124"/>
      <c r="B5" s="129"/>
      <c r="C5" s="129"/>
      <c r="D5" s="13">
        <v>10000000</v>
      </c>
      <c r="E5" s="14" t="s">
        <v>7</v>
      </c>
      <c r="F5" s="15">
        <v>1078584.8</v>
      </c>
      <c r="G5" s="16">
        <f>G6+G24+G38+G40+G43+G77</f>
        <v>1824813.5999999999</v>
      </c>
      <c r="H5" s="16">
        <f>H6+H24+H38+H40+H43+H77</f>
        <v>1913287.6</v>
      </c>
      <c r="I5" s="16">
        <f>I6+I24+I38+I40+I43+I77</f>
        <v>813654.1</v>
      </c>
      <c r="J5" s="16">
        <f>J6+J24+J38+J40+J43+J77</f>
        <v>1017308.6646500002</v>
      </c>
      <c r="K5" s="137">
        <f>J5/I5</f>
        <v>1.2502962433913873</v>
      </c>
      <c r="L5" s="138">
        <f>J5-I5</f>
        <v>203654.5646500002</v>
      </c>
      <c r="M5" s="22">
        <f>J5/H5</f>
        <v>0.5317071331304296</v>
      </c>
      <c r="N5" s="20">
        <f>J5-H5</f>
        <v>-895978.9353499999</v>
      </c>
      <c r="O5" s="17"/>
      <c r="P5" s="10"/>
      <c r="Q5" s="10"/>
    </row>
    <row r="6" spans="1:17" s="11" customFormat="1" ht="123.75" customHeight="1">
      <c r="A6" s="124"/>
      <c r="B6" s="129"/>
      <c r="C6" s="129"/>
      <c r="D6" s="18">
        <v>11000000</v>
      </c>
      <c r="E6" s="19" t="s">
        <v>8</v>
      </c>
      <c r="F6" s="20">
        <v>705340.9</v>
      </c>
      <c r="G6" s="21">
        <f>G7+G13</f>
        <v>1044685.8</v>
      </c>
      <c r="H6" s="21">
        <f>H7+H13</f>
        <v>1128292.1</v>
      </c>
      <c r="I6" s="21">
        <f>I7+I13</f>
        <v>483837.6</v>
      </c>
      <c r="J6" s="21">
        <f>J7+J13</f>
        <v>557920.0019200002</v>
      </c>
      <c r="K6" s="141">
        <f>J6/I6</f>
        <v>1.1531141893891674</v>
      </c>
      <c r="L6" s="21">
        <f>J6-I6</f>
        <v>74082.40192000021</v>
      </c>
      <c r="M6" s="22">
        <f>J6/H6</f>
        <v>0.4944818827677692</v>
      </c>
      <c r="N6" s="20">
        <f aca="true" t="shared" si="0" ref="N6:N69">J6-H6</f>
        <v>-570372.0980799999</v>
      </c>
      <c r="O6" s="17"/>
      <c r="P6" s="10"/>
      <c r="Q6" s="10"/>
    </row>
    <row r="7" spans="1:17" s="11" customFormat="1" ht="59.25" customHeight="1">
      <c r="A7" s="131"/>
      <c r="B7" s="121"/>
      <c r="C7" s="121"/>
      <c r="D7" s="23">
        <v>11010000</v>
      </c>
      <c r="E7" s="24" t="s">
        <v>123</v>
      </c>
      <c r="F7" s="25">
        <f>(SUM('[1]Голосіїв'!O12))/1000</f>
        <v>704381.4</v>
      </c>
      <c r="G7" s="26">
        <f>G8+G9+G11+G12+G10</f>
        <v>880502.1</v>
      </c>
      <c r="H7" s="26">
        <f>H8+H9+H11+H12+H10</f>
        <v>964108.4</v>
      </c>
      <c r="I7" s="26">
        <f>I8+I9+I11+I12+I10</f>
        <v>382516.6</v>
      </c>
      <c r="J7" s="26">
        <f>J8+J9+J11+J12+J10</f>
        <v>387489.1423300001</v>
      </c>
      <c r="K7" s="139">
        <f>J7/I7</f>
        <v>1.0129995465033417</v>
      </c>
      <c r="L7" s="140">
        <f>J7-I7</f>
        <v>4972.542330000142</v>
      </c>
      <c r="M7" s="22">
        <f>J7/H7</f>
        <v>0.40191449667900425</v>
      </c>
      <c r="N7" s="20">
        <f t="shared" si="0"/>
        <v>-576619.25767</v>
      </c>
      <c r="O7" s="17"/>
      <c r="P7" s="10"/>
      <c r="Q7" s="10"/>
    </row>
    <row r="8" spans="1:17" s="11" customFormat="1" ht="177" customHeight="1">
      <c r="A8" s="131"/>
      <c r="B8" s="121"/>
      <c r="C8" s="121"/>
      <c r="D8" s="28">
        <v>11010100</v>
      </c>
      <c r="E8" s="29" t="s">
        <v>9</v>
      </c>
      <c r="F8" s="30">
        <v>631281.4</v>
      </c>
      <c r="G8" s="30">
        <v>787802.1</v>
      </c>
      <c r="H8" s="30">
        <v>871408.4</v>
      </c>
      <c r="I8" s="30">
        <v>351196.6</v>
      </c>
      <c r="J8" s="27">
        <f>880982.55081-528589.53062</f>
        <v>352393.02019000007</v>
      </c>
      <c r="K8" s="31">
        <f>J8/I8</f>
        <v>1.0034066963917079</v>
      </c>
      <c r="L8" s="27">
        <f>J8-I8</f>
        <v>1196.4201900000917</v>
      </c>
      <c r="M8" s="31">
        <f>J8/H8</f>
        <v>0.40439479374998</v>
      </c>
      <c r="N8" s="143">
        <f t="shared" si="0"/>
        <v>-519015.37980999995</v>
      </c>
      <c r="O8" s="17"/>
      <c r="P8" s="10"/>
      <c r="Q8" s="10"/>
    </row>
    <row r="9" spans="1:17" s="11" customFormat="1" ht="306.75" customHeight="1">
      <c r="A9" s="132"/>
      <c r="B9" s="122"/>
      <c r="C9" s="122"/>
      <c r="D9" s="28">
        <v>11010200</v>
      </c>
      <c r="E9" s="29" t="s">
        <v>10</v>
      </c>
      <c r="F9" s="30">
        <v>7200</v>
      </c>
      <c r="G9" s="30">
        <v>7400</v>
      </c>
      <c r="H9" s="30">
        <v>7400</v>
      </c>
      <c r="I9" s="30">
        <v>2710</v>
      </c>
      <c r="J9" s="27">
        <f>8357.10989-5014.26593</f>
        <v>3342.84396</v>
      </c>
      <c r="K9" s="31">
        <f aca="true" t="shared" si="1" ref="K9:K72">J9/I9</f>
        <v>1.2335217564575647</v>
      </c>
      <c r="L9" s="27">
        <f aca="true" t="shared" si="2" ref="L9:L72">J9-I9</f>
        <v>632.8439600000002</v>
      </c>
      <c r="M9" s="31">
        <f aca="true" t="shared" si="3" ref="M9:M72">J9/H9</f>
        <v>0.4517356702702703</v>
      </c>
      <c r="N9" s="143">
        <f t="shared" si="0"/>
        <v>-4057.15604</v>
      </c>
      <c r="O9" s="17"/>
      <c r="P9" s="10"/>
      <c r="Q9" s="10"/>
    </row>
    <row r="10" spans="1:17" s="11" customFormat="1" ht="111" customHeight="1">
      <c r="A10" s="132"/>
      <c r="B10" s="122"/>
      <c r="C10" s="122"/>
      <c r="D10" s="28">
        <v>11010300</v>
      </c>
      <c r="E10" s="29" t="s">
        <v>11</v>
      </c>
      <c r="F10" s="30">
        <v>0</v>
      </c>
      <c r="G10" s="30">
        <v>0</v>
      </c>
      <c r="H10" s="30">
        <v>0</v>
      </c>
      <c r="I10" s="30">
        <v>0</v>
      </c>
      <c r="J10" s="27">
        <v>0</v>
      </c>
      <c r="K10" s="31">
        <v>0</v>
      </c>
      <c r="L10" s="27">
        <f t="shared" si="2"/>
        <v>0</v>
      </c>
      <c r="M10" s="31">
        <v>0</v>
      </c>
      <c r="N10" s="143">
        <f t="shared" si="0"/>
        <v>0</v>
      </c>
      <c r="O10" s="17"/>
      <c r="P10" s="10"/>
      <c r="Q10" s="10"/>
    </row>
    <row r="11" spans="1:17" s="11" customFormat="1" ht="176.25" customHeight="1">
      <c r="A11" s="132"/>
      <c r="B11" s="122"/>
      <c r="C11" s="122"/>
      <c r="D11" s="28">
        <v>11010400</v>
      </c>
      <c r="E11" s="29" t="s">
        <v>12</v>
      </c>
      <c r="F11" s="30">
        <v>40000</v>
      </c>
      <c r="G11" s="30">
        <v>52200</v>
      </c>
      <c r="H11" s="30">
        <v>52200</v>
      </c>
      <c r="I11" s="30">
        <v>20150</v>
      </c>
      <c r="J11" s="27">
        <f>56787.79921-34072.67953</f>
        <v>22715.119679999996</v>
      </c>
      <c r="K11" s="31">
        <f t="shared" si="1"/>
        <v>1.1273012248138956</v>
      </c>
      <c r="L11" s="27">
        <f t="shared" si="2"/>
        <v>2565.119679999996</v>
      </c>
      <c r="M11" s="31">
        <f t="shared" si="3"/>
        <v>0.4351555494252873</v>
      </c>
      <c r="N11" s="143">
        <f t="shared" si="0"/>
        <v>-29484.880320000004</v>
      </c>
      <c r="O11" s="17"/>
      <c r="P11" s="10"/>
      <c r="Q11" s="10"/>
    </row>
    <row r="12" spans="1:17" s="11" customFormat="1" ht="167.25" customHeight="1">
      <c r="A12" s="132"/>
      <c r="B12" s="122"/>
      <c r="C12" s="122"/>
      <c r="D12" s="28">
        <v>11010500</v>
      </c>
      <c r="E12" s="29" t="s">
        <v>13</v>
      </c>
      <c r="F12" s="30">
        <v>25900</v>
      </c>
      <c r="G12" s="30">
        <v>33100</v>
      </c>
      <c r="H12" s="30">
        <v>33100</v>
      </c>
      <c r="I12" s="30">
        <v>8460</v>
      </c>
      <c r="J12" s="27">
        <f>22595.39625-13557.23775</f>
        <v>9038.158500000001</v>
      </c>
      <c r="K12" s="31">
        <f t="shared" si="1"/>
        <v>1.0683402482269506</v>
      </c>
      <c r="L12" s="27">
        <f t="shared" si="2"/>
        <v>578.1585000000014</v>
      </c>
      <c r="M12" s="31">
        <f t="shared" si="3"/>
        <v>0.27305614803625383</v>
      </c>
      <c r="N12" s="143">
        <f t="shared" si="0"/>
        <v>-24061.8415</v>
      </c>
      <c r="O12" s="17"/>
      <c r="P12" s="10"/>
      <c r="Q12" s="10"/>
    </row>
    <row r="13" spans="1:17" s="11" customFormat="1" ht="63.75">
      <c r="A13" s="132"/>
      <c r="B13" s="122"/>
      <c r="C13" s="122"/>
      <c r="D13" s="32">
        <v>11020000</v>
      </c>
      <c r="E13" s="24" t="s">
        <v>14</v>
      </c>
      <c r="F13" s="25">
        <v>959.5</v>
      </c>
      <c r="G13" s="26">
        <f>G14+G15+G16+G17+G18+G19+G20+G21+G22+G23</f>
        <v>164183.7</v>
      </c>
      <c r="H13" s="26">
        <f>H14+H15+H16+H17+H18+H19+H20+H21+H22+H23</f>
        <v>164183.7</v>
      </c>
      <c r="I13" s="26">
        <f>I14+I15+I16+I17+I18+I19+I20+I21+I22+I23</f>
        <v>101321</v>
      </c>
      <c r="J13" s="26">
        <f>J14+J15+J16+J17+J18+J19+J20+J21+J22+J23</f>
        <v>170430.85959000004</v>
      </c>
      <c r="K13" s="22">
        <f t="shared" si="1"/>
        <v>1.6820882106374793</v>
      </c>
      <c r="L13" s="26">
        <f t="shared" si="2"/>
        <v>69109.85959000004</v>
      </c>
      <c r="M13" s="22">
        <f t="shared" si="3"/>
        <v>1.038049816090148</v>
      </c>
      <c r="N13" s="20">
        <f t="shared" si="0"/>
        <v>6247.159590000025</v>
      </c>
      <c r="O13" s="17"/>
      <c r="P13" s="10"/>
      <c r="Q13" s="10"/>
    </row>
    <row r="14" spans="1:17" s="11" customFormat="1" ht="122.25" customHeight="1">
      <c r="A14" s="132"/>
      <c r="B14" s="122"/>
      <c r="C14" s="122"/>
      <c r="D14" s="28">
        <v>11020200</v>
      </c>
      <c r="E14" s="29" t="s">
        <v>15</v>
      </c>
      <c r="F14" s="30">
        <v>487.5</v>
      </c>
      <c r="G14" s="30">
        <v>908.1</v>
      </c>
      <c r="H14" s="30">
        <v>908.1</v>
      </c>
      <c r="I14" s="30">
        <v>381</v>
      </c>
      <c r="J14" s="27">
        <v>450.72118</v>
      </c>
      <c r="K14" s="31">
        <f t="shared" si="1"/>
        <v>1.1829952230971128</v>
      </c>
      <c r="L14" s="27">
        <f t="shared" si="2"/>
        <v>69.72118</v>
      </c>
      <c r="M14" s="31">
        <f t="shared" si="3"/>
        <v>0.4963343023896047</v>
      </c>
      <c r="N14" s="143">
        <f t="shared" si="0"/>
        <v>-457.37882</v>
      </c>
      <c r="O14" s="17"/>
      <c r="P14" s="10"/>
      <c r="Q14" s="10"/>
    </row>
    <row r="15" spans="1:17" s="11" customFormat="1" ht="126.75" customHeight="1">
      <c r="A15" s="132"/>
      <c r="B15" s="122"/>
      <c r="C15" s="122"/>
      <c r="D15" s="28">
        <v>11020202</v>
      </c>
      <c r="E15" s="29" t="s">
        <v>16</v>
      </c>
      <c r="F15" s="30"/>
      <c r="G15" s="30">
        <v>0</v>
      </c>
      <c r="H15" s="30">
        <v>0</v>
      </c>
      <c r="I15" s="30">
        <v>0</v>
      </c>
      <c r="J15" s="27">
        <v>78.86749</v>
      </c>
      <c r="K15" s="31">
        <v>0</v>
      </c>
      <c r="L15" s="27">
        <f t="shared" si="2"/>
        <v>78.86749</v>
      </c>
      <c r="M15" s="31">
        <v>0</v>
      </c>
      <c r="N15" s="143">
        <f t="shared" si="0"/>
        <v>78.86749</v>
      </c>
      <c r="O15" s="17"/>
      <c r="P15" s="10"/>
      <c r="Q15" s="10"/>
    </row>
    <row r="16" spans="1:17" s="11" customFormat="1" ht="129.75" customHeight="1">
      <c r="A16" s="132"/>
      <c r="B16" s="122"/>
      <c r="C16" s="122"/>
      <c r="D16" s="28">
        <v>11020300</v>
      </c>
      <c r="E16" s="29" t="s">
        <v>17</v>
      </c>
      <c r="F16" s="30"/>
      <c r="G16" s="30">
        <v>85307</v>
      </c>
      <c r="H16" s="30">
        <v>85307</v>
      </c>
      <c r="I16" s="30">
        <v>60480</v>
      </c>
      <c r="J16" s="27">
        <f>895726.39212-806153.7529</f>
        <v>89572.63922000001</v>
      </c>
      <c r="K16" s="31">
        <f t="shared" si="1"/>
        <v>1.4810290876322754</v>
      </c>
      <c r="L16" s="27">
        <f t="shared" si="2"/>
        <v>29092.639220000012</v>
      </c>
      <c r="M16" s="31">
        <f t="shared" si="3"/>
        <v>1.0500033903431139</v>
      </c>
      <c r="N16" s="143">
        <f t="shared" si="0"/>
        <v>4265.639220000012</v>
      </c>
      <c r="O16" s="17"/>
      <c r="P16" s="10"/>
      <c r="Q16" s="10"/>
    </row>
    <row r="17" spans="1:17" s="11" customFormat="1" ht="70.5" customHeight="1">
      <c r="A17" s="132"/>
      <c r="B17" s="122"/>
      <c r="C17" s="122"/>
      <c r="D17" s="28">
        <v>11020500</v>
      </c>
      <c r="E17" s="29" t="s">
        <v>18</v>
      </c>
      <c r="F17" s="30"/>
      <c r="G17" s="30">
        <v>13500</v>
      </c>
      <c r="H17" s="30">
        <v>13500</v>
      </c>
      <c r="I17" s="30">
        <v>4830</v>
      </c>
      <c r="J17" s="27">
        <f>61890.43117-55701.38788</f>
        <v>6189.043290000001</v>
      </c>
      <c r="K17" s="31">
        <f t="shared" si="1"/>
        <v>1.2813754223602487</v>
      </c>
      <c r="L17" s="27">
        <f t="shared" si="2"/>
        <v>1359.0432900000014</v>
      </c>
      <c r="M17" s="31">
        <f t="shared" si="3"/>
        <v>0.45844765111111124</v>
      </c>
      <c r="N17" s="143">
        <f t="shared" si="0"/>
        <v>-7310.956709999999</v>
      </c>
      <c r="O17" s="17"/>
      <c r="P17" s="10"/>
      <c r="Q17" s="10"/>
    </row>
    <row r="18" spans="1:17" s="11" customFormat="1" ht="129" customHeight="1">
      <c r="A18" s="132"/>
      <c r="B18" s="122"/>
      <c r="C18" s="122"/>
      <c r="D18" s="28">
        <v>11020600</v>
      </c>
      <c r="E18" s="29" t="s">
        <v>19</v>
      </c>
      <c r="F18" s="30"/>
      <c r="G18" s="30">
        <v>19000</v>
      </c>
      <c r="H18" s="30">
        <v>19000</v>
      </c>
      <c r="I18" s="30">
        <v>5120</v>
      </c>
      <c r="J18" s="27">
        <f>294257.44037-264831.69633</f>
        <v>29425.74404000002</v>
      </c>
      <c r="K18" s="31">
        <f t="shared" si="1"/>
        <v>5.7472156328125035</v>
      </c>
      <c r="L18" s="27">
        <f t="shared" si="2"/>
        <v>24305.74404000002</v>
      </c>
      <c r="M18" s="31">
        <f t="shared" si="3"/>
        <v>1.5487233705263168</v>
      </c>
      <c r="N18" s="143">
        <f t="shared" si="0"/>
        <v>10425.74404000002</v>
      </c>
      <c r="O18" s="17"/>
      <c r="P18" s="10"/>
      <c r="Q18" s="10"/>
    </row>
    <row r="19" spans="1:17" s="11" customFormat="1" ht="130.5" customHeight="1">
      <c r="A19" s="132"/>
      <c r="B19" s="122"/>
      <c r="C19" s="122"/>
      <c r="D19" s="28">
        <v>11020700</v>
      </c>
      <c r="E19" s="29" t="s">
        <v>20</v>
      </c>
      <c r="F19" s="30"/>
      <c r="G19" s="30">
        <v>9800</v>
      </c>
      <c r="H19" s="30">
        <v>9800</v>
      </c>
      <c r="I19" s="30">
        <v>2020</v>
      </c>
      <c r="J19" s="27">
        <f>51162.82435-46046.5419</f>
        <v>5116.282450000006</v>
      </c>
      <c r="K19" s="31">
        <f t="shared" si="1"/>
        <v>2.532813094059409</v>
      </c>
      <c r="L19" s="27">
        <f t="shared" si="2"/>
        <v>3096.282450000006</v>
      </c>
      <c r="M19" s="31">
        <f t="shared" si="3"/>
        <v>0.5220696377551026</v>
      </c>
      <c r="N19" s="143">
        <f t="shared" si="0"/>
        <v>-4683.717549999994</v>
      </c>
      <c r="O19" s="17"/>
      <c r="P19" s="10"/>
      <c r="Q19" s="10"/>
    </row>
    <row r="20" spans="1:17" s="11" customFormat="1" ht="177" customHeight="1">
      <c r="A20" s="132"/>
      <c r="B20" s="122"/>
      <c r="C20" s="122"/>
      <c r="D20" s="28">
        <v>11020900</v>
      </c>
      <c r="E20" s="29" t="s">
        <v>21</v>
      </c>
      <c r="F20" s="30"/>
      <c r="G20" s="30">
        <v>82.6</v>
      </c>
      <c r="H20" s="30">
        <v>82.6</v>
      </c>
      <c r="I20" s="30">
        <v>28</v>
      </c>
      <c r="J20" s="27">
        <f>156.55854-140.90269</f>
        <v>15.655849999999987</v>
      </c>
      <c r="K20" s="31">
        <f t="shared" si="1"/>
        <v>0.5591374999999995</v>
      </c>
      <c r="L20" s="27">
        <f t="shared" si="2"/>
        <v>-12.344150000000013</v>
      </c>
      <c r="M20" s="31">
        <f t="shared" si="3"/>
        <v>0.1895381355932202</v>
      </c>
      <c r="N20" s="143">
        <f t="shared" si="0"/>
        <v>-66.94415000000001</v>
      </c>
      <c r="O20" s="17"/>
      <c r="P20" s="10"/>
      <c r="Q20" s="10"/>
    </row>
    <row r="21" spans="1:17" s="11" customFormat="1" ht="84" customHeight="1">
      <c r="A21" s="132"/>
      <c r="B21" s="122"/>
      <c r="C21" s="122"/>
      <c r="D21" s="28">
        <v>11021000</v>
      </c>
      <c r="E21" s="29" t="s">
        <v>22</v>
      </c>
      <c r="F21" s="30"/>
      <c r="G21" s="30">
        <v>35480</v>
      </c>
      <c r="H21" s="30">
        <v>35480</v>
      </c>
      <c r="I21" s="30">
        <v>28420</v>
      </c>
      <c r="J21" s="27">
        <f>376366.58023-338729.92216</f>
        <v>37636.658070000005</v>
      </c>
      <c r="K21" s="31">
        <f t="shared" si="1"/>
        <v>1.3243018321604505</v>
      </c>
      <c r="L21" s="27">
        <f t="shared" si="2"/>
        <v>9216.658070000005</v>
      </c>
      <c r="M21" s="31">
        <f t="shared" si="3"/>
        <v>1.0607851767192786</v>
      </c>
      <c r="N21" s="143">
        <f t="shared" si="0"/>
        <v>2156.658070000005</v>
      </c>
      <c r="O21" s="17"/>
      <c r="P21" s="10"/>
      <c r="Q21" s="10"/>
    </row>
    <row r="22" spans="1:17" s="11" customFormat="1" ht="84" customHeight="1">
      <c r="A22" s="132"/>
      <c r="B22" s="122"/>
      <c r="C22" s="122"/>
      <c r="D22" s="28">
        <v>11021100</v>
      </c>
      <c r="E22" s="29" t="s">
        <v>23</v>
      </c>
      <c r="F22" s="30"/>
      <c r="G22" s="30">
        <v>0</v>
      </c>
      <c r="H22" s="30">
        <v>0</v>
      </c>
      <c r="I22" s="30">
        <v>0</v>
      </c>
      <c r="J22" s="27">
        <f>57.372-51.6348</f>
        <v>5.737200000000001</v>
      </c>
      <c r="K22" s="31">
        <v>0</v>
      </c>
      <c r="L22" s="27">
        <f t="shared" si="2"/>
        <v>5.737200000000001</v>
      </c>
      <c r="M22" s="31">
        <v>0</v>
      </c>
      <c r="N22" s="143">
        <f t="shared" si="0"/>
        <v>5.737200000000001</v>
      </c>
      <c r="O22" s="17"/>
      <c r="P22" s="10"/>
      <c r="Q22" s="10"/>
    </row>
    <row r="23" spans="1:17" s="11" customFormat="1" ht="64.5">
      <c r="A23" s="132"/>
      <c r="B23" s="122"/>
      <c r="C23" s="122"/>
      <c r="D23" s="28">
        <v>11021600</v>
      </c>
      <c r="E23" s="29" t="s">
        <v>24</v>
      </c>
      <c r="F23" s="30"/>
      <c r="G23" s="30">
        <v>106</v>
      </c>
      <c r="H23" s="30">
        <v>106</v>
      </c>
      <c r="I23" s="30">
        <v>42</v>
      </c>
      <c r="J23" s="27">
        <f>19395.108-17455.5972</f>
        <v>1939.5108</v>
      </c>
      <c r="K23" s="31">
        <f t="shared" si="1"/>
        <v>46.178828571428575</v>
      </c>
      <c r="L23" s="27">
        <f t="shared" si="2"/>
        <v>1897.5108</v>
      </c>
      <c r="M23" s="31">
        <f t="shared" si="3"/>
        <v>18.297271698113207</v>
      </c>
      <c r="N23" s="143">
        <f t="shared" si="0"/>
        <v>1833.5108</v>
      </c>
      <c r="O23" s="17"/>
      <c r="P23" s="10"/>
      <c r="Q23" s="10"/>
    </row>
    <row r="24" spans="1:17" s="11" customFormat="1" ht="107.25" customHeight="1">
      <c r="A24" s="132"/>
      <c r="B24" s="122"/>
      <c r="C24" s="122"/>
      <c r="D24" s="32">
        <v>13000000</v>
      </c>
      <c r="E24" s="34" t="s">
        <v>25</v>
      </c>
      <c r="F24" s="25">
        <v>7626.9</v>
      </c>
      <c r="G24" s="26">
        <f>G25+G27+G33+G36</f>
        <v>14228.4</v>
      </c>
      <c r="H24" s="26">
        <f>H25+H27+H33+H36</f>
        <v>14228.4</v>
      </c>
      <c r="I24" s="26">
        <f>I25+I27+I33+I36</f>
        <v>6776.400000000001</v>
      </c>
      <c r="J24" s="26">
        <f>J25+J27+J33+J36</f>
        <v>6655.32901</v>
      </c>
      <c r="K24" s="22">
        <f t="shared" si="1"/>
        <v>0.9821334351573107</v>
      </c>
      <c r="L24" s="26">
        <f t="shared" si="2"/>
        <v>-121.07099000000017</v>
      </c>
      <c r="M24" s="22">
        <f t="shared" si="3"/>
        <v>0.4677496422647663</v>
      </c>
      <c r="N24" s="20">
        <f t="shared" si="0"/>
        <v>-7573.070989999999</v>
      </c>
      <c r="O24" s="17"/>
      <c r="P24" s="10"/>
      <c r="Q24" s="10"/>
    </row>
    <row r="25" spans="1:17" s="11" customFormat="1" ht="114.75" customHeight="1">
      <c r="A25" s="132"/>
      <c r="B25" s="122"/>
      <c r="C25" s="122"/>
      <c r="D25" s="23">
        <v>13010000</v>
      </c>
      <c r="E25" s="24" t="s">
        <v>26</v>
      </c>
      <c r="F25" s="30">
        <v>0</v>
      </c>
      <c r="G25" s="30">
        <v>0</v>
      </c>
      <c r="H25" s="30">
        <v>0</v>
      </c>
      <c r="I25" s="30">
        <v>0</v>
      </c>
      <c r="J25" s="35">
        <f>J26</f>
        <v>44.89016</v>
      </c>
      <c r="K25" s="31">
        <v>0</v>
      </c>
      <c r="L25" s="27">
        <f t="shared" si="2"/>
        <v>44.89016</v>
      </c>
      <c r="M25" s="31">
        <v>0</v>
      </c>
      <c r="N25" s="20">
        <f t="shared" si="0"/>
        <v>44.89016</v>
      </c>
      <c r="O25" s="17"/>
      <c r="P25" s="10"/>
      <c r="Q25" s="10"/>
    </row>
    <row r="26" spans="1:17" s="11" customFormat="1" ht="306" customHeight="1">
      <c r="A26" s="132"/>
      <c r="B26" s="122"/>
      <c r="C26" s="122"/>
      <c r="D26" s="36">
        <v>13010200</v>
      </c>
      <c r="E26" s="29" t="s">
        <v>27</v>
      </c>
      <c r="F26" s="30">
        <v>0</v>
      </c>
      <c r="G26" s="30">
        <v>0</v>
      </c>
      <c r="H26" s="30">
        <v>0</v>
      </c>
      <c r="I26" s="30">
        <v>0</v>
      </c>
      <c r="J26" s="27">
        <v>44.89016</v>
      </c>
      <c r="K26" s="31">
        <v>0</v>
      </c>
      <c r="L26" s="27">
        <f t="shared" si="2"/>
        <v>44.89016</v>
      </c>
      <c r="M26" s="31">
        <v>0</v>
      </c>
      <c r="N26" s="143">
        <f t="shared" si="0"/>
        <v>44.89016</v>
      </c>
      <c r="O26" s="17"/>
      <c r="P26" s="10"/>
      <c r="Q26" s="10"/>
    </row>
    <row r="27" spans="1:17" s="11" customFormat="1" ht="143.25" customHeight="1">
      <c r="A27" s="132"/>
      <c r="B27" s="122"/>
      <c r="C27" s="122"/>
      <c r="D27" s="23">
        <v>13020000</v>
      </c>
      <c r="E27" s="24" t="s">
        <v>28</v>
      </c>
      <c r="F27" s="37">
        <v>6555.9</v>
      </c>
      <c r="G27" s="35">
        <f>G28+G29+G31+G32</f>
        <v>13780</v>
      </c>
      <c r="H27" s="35">
        <f>H28+H29+H31+H32</f>
        <v>13780</v>
      </c>
      <c r="I27" s="35">
        <f>I28+I29+I31+I32</f>
        <v>6550</v>
      </c>
      <c r="J27" s="35">
        <f>J28+J29+J31+J32+J30</f>
        <v>6104.15644</v>
      </c>
      <c r="K27" s="22">
        <f t="shared" si="1"/>
        <v>0.9319322809160305</v>
      </c>
      <c r="L27" s="26">
        <f t="shared" si="2"/>
        <v>-445.84356000000025</v>
      </c>
      <c r="M27" s="22">
        <f t="shared" si="3"/>
        <v>0.4429721654571843</v>
      </c>
      <c r="N27" s="20">
        <f t="shared" si="0"/>
        <v>-7675.84356</v>
      </c>
      <c r="O27" s="17"/>
      <c r="P27" s="10"/>
      <c r="Q27" s="10"/>
    </row>
    <row r="28" spans="1:17" s="11" customFormat="1" ht="189.75" customHeight="1">
      <c r="A28" s="132"/>
      <c r="B28" s="122"/>
      <c r="C28" s="122"/>
      <c r="D28" s="36">
        <v>13020100</v>
      </c>
      <c r="E28" s="29" t="s">
        <v>29</v>
      </c>
      <c r="F28" s="30">
        <v>6555.4</v>
      </c>
      <c r="G28" s="30">
        <v>13780</v>
      </c>
      <c r="H28" s="30">
        <v>13780</v>
      </c>
      <c r="I28" s="30">
        <v>6550</v>
      </c>
      <c r="J28" s="27">
        <f>12191.97632-6095.98824</f>
        <v>6095.98808</v>
      </c>
      <c r="K28" s="31">
        <f t="shared" si="1"/>
        <v>0.9306852030534352</v>
      </c>
      <c r="L28" s="27">
        <f t="shared" si="2"/>
        <v>-454.0119199999999</v>
      </c>
      <c r="M28" s="31">
        <f t="shared" si="3"/>
        <v>0.4423793962264151</v>
      </c>
      <c r="N28" s="143">
        <f t="shared" si="0"/>
        <v>-7684.01192</v>
      </c>
      <c r="O28" s="17"/>
      <c r="P28" s="10"/>
      <c r="Q28" s="10"/>
    </row>
    <row r="29" spans="1:17" s="11" customFormat="1" ht="120" customHeight="1">
      <c r="A29" s="132"/>
      <c r="B29" s="122"/>
      <c r="C29" s="122"/>
      <c r="D29" s="36">
        <v>13020200</v>
      </c>
      <c r="E29" s="29" t="s">
        <v>30</v>
      </c>
      <c r="F29" s="30">
        <v>0.5</v>
      </c>
      <c r="G29" s="30">
        <v>0</v>
      </c>
      <c r="H29" s="30">
        <v>0</v>
      </c>
      <c r="I29" s="30">
        <v>0</v>
      </c>
      <c r="J29" s="27">
        <v>0.46989</v>
      </c>
      <c r="K29" s="31">
        <v>0</v>
      </c>
      <c r="L29" s="27">
        <f t="shared" si="2"/>
        <v>0.46989</v>
      </c>
      <c r="M29" s="31">
        <v>0</v>
      </c>
      <c r="N29" s="143">
        <f t="shared" si="0"/>
        <v>0.46989</v>
      </c>
      <c r="O29" s="17"/>
      <c r="P29" s="10"/>
      <c r="Q29" s="10"/>
    </row>
    <row r="30" spans="1:17" s="11" customFormat="1" ht="120" customHeight="1">
      <c r="A30" s="132"/>
      <c r="B30" s="122"/>
      <c r="C30" s="122"/>
      <c r="D30" s="36">
        <v>13020400</v>
      </c>
      <c r="E30" s="29" t="s">
        <v>31</v>
      </c>
      <c r="F30" s="30"/>
      <c r="G30" s="30">
        <v>0</v>
      </c>
      <c r="H30" s="30">
        <v>0</v>
      </c>
      <c r="I30" s="30">
        <v>0</v>
      </c>
      <c r="J30" s="27">
        <v>0</v>
      </c>
      <c r="K30" s="31">
        <v>0</v>
      </c>
      <c r="L30" s="27">
        <f t="shared" si="2"/>
        <v>0</v>
      </c>
      <c r="M30" s="31">
        <v>0</v>
      </c>
      <c r="N30" s="143">
        <f t="shared" si="0"/>
        <v>0</v>
      </c>
      <c r="O30" s="17"/>
      <c r="P30" s="10"/>
      <c r="Q30" s="10"/>
    </row>
    <row r="31" spans="1:17" s="11" customFormat="1" ht="193.5" customHeight="1">
      <c r="A31" s="132"/>
      <c r="B31" s="122"/>
      <c r="C31" s="122"/>
      <c r="D31" s="36">
        <v>13020401</v>
      </c>
      <c r="E31" s="29" t="s">
        <v>31</v>
      </c>
      <c r="F31" s="30"/>
      <c r="G31" s="30">
        <v>0</v>
      </c>
      <c r="H31" s="30">
        <v>0</v>
      </c>
      <c r="I31" s="30">
        <v>0</v>
      </c>
      <c r="J31" s="27">
        <f>0.57261-0.28631</f>
        <v>0.28629999999999994</v>
      </c>
      <c r="K31" s="31">
        <v>0</v>
      </c>
      <c r="L31" s="27">
        <f t="shared" si="2"/>
        <v>0.28629999999999994</v>
      </c>
      <c r="M31" s="31">
        <v>0</v>
      </c>
      <c r="N31" s="143">
        <f t="shared" si="0"/>
        <v>0.28629999999999994</v>
      </c>
      <c r="O31" s="17"/>
      <c r="P31" s="10"/>
      <c r="Q31" s="10"/>
    </row>
    <row r="32" spans="1:17" s="11" customFormat="1" ht="185.25" customHeight="1">
      <c r="A32" s="132"/>
      <c r="B32" s="122"/>
      <c r="C32" s="122"/>
      <c r="D32" s="36">
        <v>13020600</v>
      </c>
      <c r="E32" s="29" t="s">
        <v>32</v>
      </c>
      <c r="F32" s="30"/>
      <c r="G32" s="30">
        <v>0</v>
      </c>
      <c r="H32" s="30">
        <v>0</v>
      </c>
      <c r="I32" s="30">
        <v>0</v>
      </c>
      <c r="J32" s="27">
        <f>14.82434-7.41217</f>
        <v>7.41217</v>
      </c>
      <c r="K32" s="31">
        <v>0</v>
      </c>
      <c r="L32" s="27">
        <f t="shared" si="2"/>
        <v>7.41217</v>
      </c>
      <c r="M32" s="31">
        <v>0</v>
      </c>
      <c r="N32" s="143">
        <f t="shared" si="0"/>
        <v>7.41217</v>
      </c>
      <c r="O32" s="17"/>
      <c r="P32" s="10"/>
      <c r="Q32" s="10"/>
    </row>
    <row r="33" spans="1:17" s="11" customFormat="1" ht="84.75" customHeight="1">
      <c r="A33" s="132"/>
      <c r="B33" s="122"/>
      <c r="C33" s="122"/>
      <c r="D33" s="32">
        <v>13030000</v>
      </c>
      <c r="E33" s="34" t="s">
        <v>33</v>
      </c>
      <c r="F33" s="25">
        <v>1070.8</v>
      </c>
      <c r="G33" s="20">
        <f>G35+G34</f>
        <v>446.9</v>
      </c>
      <c r="H33" s="20">
        <f>H35+H34</f>
        <v>446.9</v>
      </c>
      <c r="I33" s="20">
        <f>I35+I34</f>
        <v>226.1</v>
      </c>
      <c r="J33" s="26">
        <f>J35+J34</f>
        <v>505.6607</v>
      </c>
      <c r="K33" s="22">
        <f t="shared" si="1"/>
        <v>2.2364471472799647</v>
      </c>
      <c r="L33" s="26">
        <f t="shared" si="2"/>
        <v>279.5607</v>
      </c>
      <c r="M33" s="22">
        <f t="shared" si="3"/>
        <v>1.1314851197135825</v>
      </c>
      <c r="N33" s="20">
        <f t="shared" si="0"/>
        <v>58.76070000000004</v>
      </c>
      <c r="O33" s="17"/>
      <c r="P33" s="10"/>
      <c r="Q33" s="10"/>
    </row>
    <row r="34" spans="1:17" s="11" customFormat="1" ht="123">
      <c r="A34" s="132"/>
      <c r="B34" s="122"/>
      <c r="C34" s="122"/>
      <c r="D34" s="36">
        <v>13030100</v>
      </c>
      <c r="E34" s="29" t="s">
        <v>34</v>
      </c>
      <c r="F34" s="30">
        <v>165.8</v>
      </c>
      <c r="G34" s="110">
        <v>101</v>
      </c>
      <c r="H34" s="110">
        <v>101</v>
      </c>
      <c r="I34" s="110">
        <v>36.1</v>
      </c>
      <c r="J34" s="27">
        <f>188.07522-141.05631</f>
        <v>47.018910000000005</v>
      </c>
      <c r="K34" s="31">
        <f t="shared" si="1"/>
        <v>1.3024628808864267</v>
      </c>
      <c r="L34" s="27">
        <f t="shared" si="2"/>
        <v>10.918910000000004</v>
      </c>
      <c r="M34" s="31">
        <f t="shared" si="3"/>
        <v>0.46553376237623767</v>
      </c>
      <c r="N34" s="143">
        <f t="shared" si="0"/>
        <v>-53.981089999999995</v>
      </c>
      <c r="O34" s="17"/>
      <c r="P34" s="10"/>
      <c r="Q34" s="10"/>
    </row>
    <row r="35" spans="1:17" s="11" customFormat="1" ht="156" customHeight="1">
      <c r="A35" s="132"/>
      <c r="B35" s="122"/>
      <c r="C35" s="122"/>
      <c r="D35" s="36">
        <v>13030200</v>
      </c>
      <c r="E35" s="29" t="s">
        <v>35</v>
      </c>
      <c r="F35" s="30">
        <v>905</v>
      </c>
      <c r="G35" s="110">
        <v>345.9</v>
      </c>
      <c r="H35" s="110">
        <v>345.9</v>
      </c>
      <c r="I35" s="110">
        <v>190</v>
      </c>
      <c r="J35" s="27">
        <v>458.64179</v>
      </c>
      <c r="K35" s="31">
        <f t="shared" si="1"/>
        <v>2.413904157894737</v>
      </c>
      <c r="L35" s="27">
        <f t="shared" si="2"/>
        <v>268.64179</v>
      </c>
      <c r="M35" s="31">
        <f t="shared" si="3"/>
        <v>1.3259375252963286</v>
      </c>
      <c r="N35" s="143">
        <f t="shared" si="0"/>
        <v>112.74179000000004</v>
      </c>
      <c r="O35" s="17"/>
      <c r="P35" s="10"/>
      <c r="Q35" s="10"/>
    </row>
    <row r="36" spans="1:17" s="11" customFormat="1" ht="123.75" customHeight="1">
      <c r="A36" s="132"/>
      <c r="B36" s="122"/>
      <c r="C36" s="122"/>
      <c r="D36" s="23">
        <v>13070000</v>
      </c>
      <c r="E36" s="24" t="s">
        <v>36</v>
      </c>
      <c r="F36" s="25">
        <v>0.2</v>
      </c>
      <c r="G36" s="111">
        <f>G37</f>
        <v>1.5</v>
      </c>
      <c r="H36" s="111">
        <f>H37</f>
        <v>1.5</v>
      </c>
      <c r="I36" s="111">
        <f>I37</f>
        <v>0.3</v>
      </c>
      <c r="J36" s="35">
        <f>J37</f>
        <v>0.62171</v>
      </c>
      <c r="K36" s="22">
        <v>0</v>
      </c>
      <c r="L36" s="26">
        <f t="shared" si="2"/>
        <v>0.32171</v>
      </c>
      <c r="M36" s="22">
        <f t="shared" si="3"/>
        <v>0.4144733333333333</v>
      </c>
      <c r="N36" s="20">
        <f t="shared" si="0"/>
        <v>-0.87829</v>
      </c>
      <c r="O36" s="17"/>
      <c r="P36" s="10"/>
      <c r="Q36" s="10"/>
    </row>
    <row r="37" spans="1:17" s="11" customFormat="1" ht="121.5" customHeight="1">
      <c r="A37" s="132"/>
      <c r="B37" s="122"/>
      <c r="C37" s="122"/>
      <c r="D37" s="36">
        <v>13070200</v>
      </c>
      <c r="E37" s="29" t="s">
        <v>37</v>
      </c>
      <c r="F37" s="30">
        <v>0.2</v>
      </c>
      <c r="G37" s="110">
        <v>1.5</v>
      </c>
      <c r="H37" s="110">
        <v>1.5</v>
      </c>
      <c r="I37" s="110">
        <v>0.3</v>
      </c>
      <c r="J37" s="27">
        <v>0.62171</v>
      </c>
      <c r="K37" s="31">
        <v>0</v>
      </c>
      <c r="L37" s="27">
        <f t="shared" si="2"/>
        <v>0.32171</v>
      </c>
      <c r="M37" s="31">
        <f t="shared" si="3"/>
        <v>0.4144733333333333</v>
      </c>
      <c r="N37" s="143">
        <f t="shared" si="0"/>
        <v>-0.87829</v>
      </c>
      <c r="O37" s="17"/>
      <c r="P37" s="10"/>
      <c r="Q37" s="10"/>
    </row>
    <row r="38" spans="1:17" s="11" customFormat="1" ht="87.75" customHeight="1">
      <c r="A38" s="132"/>
      <c r="B38" s="122"/>
      <c r="C38" s="122"/>
      <c r="D38" s="32">
        <v>14000000</v>
      </c>
      <c r="E38" s="34" t="s">
        <v>38</v>
      </c>
      <c r="F38" s="25"/>
      <c r="G38" s="26">
        <f>G39</f>
        <v>125750.4</v>
      </c>
      <c r="H38" s="26">
        <f>H39</f>
        <v>128860</v>
      </c>
      <c r="I38" s="26">
        <f>I39</f>
        <v>63327.5</v>
      </c>
      <c r="J38" s="26">
        <f>J39</f>
        <v>55696.51301</v>
      </c>
      <c r="K38" s="22">
        <f t="shared" si="1"/>
        <v>0.8794996330188307</v>
      </c>
      <c r="L38" s="26">
        <f t="shared" si="2"/>
        <v>-7630.986989999998</v>
      </c>
      <c r="M38" s="22">
        <f t="shared" si="3"/>
        <v>0.4322249961974236</v>
      </c>
      <c r="N38" s="20">
        <f t="shared" si="0"/>
        <v>-73163.48699</v>
      </c>
      <c r="O38" s="38"/>
      <c r="P38" s="10"/>
      <c r="Q38" s="10"/>
    </row>
    <row r="39" spans="1:17" s="11" customFormat="1" ht="177" customHeight="1">
      <c r="A39" s="132"/>
      <c r="B39" s="122"/>
      <c r="C39" s="122"/>
      <c r="D39" s="36">
        <v>14040001</v>
      </c>
      <c r="E39" s="29" t="s">
        <v>39</v>
      </c>
      <c r="F39" s="30"/>
      <c r="G39" s="30">
        <v>125750.4</v>
      </c>
      <c r="H39" s="30">
        <v>128860</v>
      </c>
      <c r="I39" s="30">
        <v>63327.5</v>
      </c>
      <c r="J39" s="27">
        <v>55696.51301</v>
      </c>
      <c r="K39" s="31">
        <f t="shared" si="1"/>
        <v>0.8794996330188307</v>
      </c>
      <c r="L39" s="27">
        <f t="shared" si="2"/>
        <v>-7630.986989999998</v>
      </c>
      <c r="M39" s="31">
        <f t="shared" si="3"/>
        <v>0.4322249961974236</v>
      </c>
      <c r="N39" s="143">
        <f t="shared" si="0"/>
        <v>-73163.48699</v>
      </c>
      <c r="O39" s="17"/>
      <c r="P39" s="10"/>
      <c r="Q39" s="10"/>
    </row>
    <row r="40" spans="1:17" s="11" customFormat="1" ht="121.5">
      <c r="A40" s="132"/>
      <c r="B40" s="122"/>
      <c r="C40" s="122"/>
      <c r="D40" s="32">
        <v>16000000</v>
      </c>
      <c r="E40" s="34" t="s">
        <v>40</v>
      </c>
      <c r="F40" s="25"/>
      <c r="G40" s="25">
        <v>0</v>
      </c>
      <c r="H40" s="25">
        <v>0</v>
      </c>
      <c r="I40" s="25">
        <v>0</v>
      </c>
      <c r="J40" s="26">
        <f>J42</f>
        <v>0.02676</v>
      </c>
      <c r="K40" s="22">
        <v>0</v>
      </c>
      <c r="L40" s="26">
        <f t="shared" si="2"/>
        <v>0.02676</v>
      </c>
      <c r="M40" s="22">
        <v>0</v>
      </c>
      <c r="N40" s="20">
        <f t="shared" si="0"/>
        <v>0.02676</v>
      </c>
      <c r="O40" s="17"/>
      <c r="P40" s="10"/>
      <c r="Q40" s="10"/>
    </row>
    <row r="41" spans="1:17" s="11" customFormat="1" ht="121.5">
      <c r="A41" s="132"/>
      <c r="B41" s="122"/>
      <c r="C41" s="122"/>
      <c r="D41" s="32">
        <v>16010000</v>
      </c>
      <c r="E41" s="34" t="s">
        <v>41</v>
      </c>
      <c r="F41" s="25"/>
      <c r="G41" s="25">
        <v>0</v>
      </c>
      <c r="H41" s="25">
        <v>0</v>
      </c>
      <c r="I41" s="25">
        <v>0</v>
      </c>
      <c r="J41" s="26">
        <f>J42</f>
        <v>0.02676</v>
      </c>
      <c r="K41" s="22">
        <v>0</v>
      </c>
      <c r="L41" s="26">
        <f t="shared" si="2"/>
        <v>0.02676</v>
      </c>
      <c r="M41" s="22">
        <v>0</v>
      </c>
      <c r="N41" s="20">
        <f t="shared" si="0"/>
        <v>0.02676</v>
      </c>
      <c r="O41" s="17"/>
      <c r="P41" s="10"/>
      <c r="Q41" s="10"/>
    </row>
    <row r="42" spans="1:17" s="11" customFormat="1" ht="56.25" customHeight="1">
      <c r="A42" s="132"/>
      <c r="B42" s="122"/>
      <c r="C42" s="122"/>
      <c r="D42" s="36">
        <v>16010200</v>
      </c>
      <c r="E42" s="29" t="s">
        <v>42</v>
      </c>
      <c r="F42" s="30">
        <v>0</v>
      </c>
      <c r="G42" s="30">
        <v>0</v>
      </c>
      <c r="H42" s="30"/>
      <c r="I42" s="30">
        <v>0</v>
      </c>
      <c r="J42" s="27">
        <v>0.02676</v>
      </c>
      <c r="K42" s="31">
        <v>0</v>
      </c>
      <c r="L42" s="27">
        <f t="shared" si="2"/>
        <v>0.02676</v>
      </c>
      <c r="M42" s="31">
        <v>0</v>
      </c>
      <c r="N42" s="143">
        <f t="shared" si="0"/>
        <v>0.02676</v>
      </c>
      <c r="O42" s="17"/>
      <c r="P42" s="10"/>
      <c r="Q42" s="10"/>
    </row>
    <row r="43" spans="1:17" s="11" customFormat="1" ht="63.75">
      <c r="A43" s="132"/>
      <c r="B43" s="122"/>
      <c r="C43" s="122"/>
      <c r="D43" s="32">
        <v>18000000</v>
      </c>
      <c r="E43" s="34" t="s">
        <v>43</v>
      </c>
      <c r="F43" s="25">
        <v>365617</v>
      </c>
      <c r="G43" s="26">
        <f>G44+G56+G58+G61+G72</f>
        <v>639772.7</v>
      </c>
      <c r="H43" s="26">
        <f>H44+H56+H58+H61+H72</f>
        <v>641907.1</v>
      </c>
      <c r="I43" s="26">
        <f>I44+I56+I58+I61+I72</f>
        <v>259712.59999999998</v>
      </c>
      <c r="J43" s="26">
        <f>J44+J56+J58+J61+J72</f>
        <v>397036.79394999996</v>
      </c>
      <c r="K43" s="22">
        <f t="shared" si="1"/>
        <v>1.5287544537692819</v>
      </c>
      <c r="L43" s="26">
        <f t="shared" si="2"/>
        <v>137324.19395</v>
      </c>
      <c r="M43" s="22">
        <f t="shared" si="3"/>
        <v>0.6185268770979476</v>
      </c>
      <c r="N43" s="20">
        <f t="shared" si="0"/>
        <v>-244870.30605</v>
      </c>
      <c r="O43" s="17"/>
      <c r="P43" s="10"/>
      <c r="Q43" s="10"/>
    </row>
    <row r="44" spans="1:17" s="11" customFormat="1" ht="54.75" customHeight="1">
      <c r="A44" s="132"/>
      <c r="B44" s="122"/>
      <c r="C44" s="122"/>
      <c r="D44" s="23">
        <v>18010000</v>
      </c>
      <c r="E44" s="24" t="s">
        <v>44</v>
      </c>
      <c r="F44" s="30">
        <v>360978.2</v>
      </c>
      <c r="G44" s="26">
        <f>G45+G46+G47+G48+G49+G50+G51+G52+G54+G53</f>
        <v>453614.6</v>
      </c>
      <c r="H44" s="26">
        <f>H45+H46+H47+H48+H49+H50+H51+H52+H54+H53</f>
        <v>455749</v>
      </c>
      <c r="I44" s="26">
        <f>I45+I46+I47+I48+I49+I50+I51+I52+I54+I53</f>
        <v>161846.3</v>
      </c>
      <c r="J44" s="26">
        <f>J45+J46+J47+J48+J49+J50+J51+J52+J54+J53</f>
        <v>261015.39551</v>
      </c>
      <c r="K44" s="22">
        <f t="shared" si="1"/>
        <v>1.6127362535319005</v>
      </c>
      <c r="L44" s="26">
        <f t="shared" si="2"/>
        <v>99169.09551000001</v>
      </c>
      <c r="M44" s="22">
        <f t="shared" si="3"/>
        <v>0.5727174289137222</v>
      </c>
      <c r="N44" s="20">
        <f t="shared" si="0"/>
        <v>-194733.60449</v>
      </c>
      <c r="O44" s="17"/>
      <c r="P44" s="10"/>
      <c r="Q44" s="10"/>
    </row>
    <row r="45" spans="1:17" s="11" customFormat="1" ht="177.75" customHeight="1">
      <c r="A45" s="132"/>
      <c r="B45" s="122"/>
      <c r="C45" s="122"/>
      <c r="D45" s="36">
        <v>18010100</v>
      </c>
      <c r="E45" s="29" t="s">
        <v>45</v>
      </c>
      <c r="F45" s="30">
        <v>0</v>
      </c>
      <c r="G45" s="30">
        <v>1637.8</v>
      </c>
      <c r="H45" s="30">
        <v>1637.8</v>
      </c>
      <c r="I45" s="30">
        <v>404</v>
      </c>
      <c r="J45" s="27">
        <v>993.05748</v>
      </c>
      <c r="K45" s="31">
        <f t="shared" si="1"/>
        <v>2.458063069306931</v>
      </c>
      <c r="L45" s="27">
        <f t="shared" si="2"/>
        <v>589.05748</v>
      </c>
      <c r="M45" s="31">
        <f t="shared" si="3"/>
        <v>0.6063362315301014</v>
      </c>
      <c r="N45" s="143">
        <f t="shared" si="0"/>
        <v>-644.7425199999999</v>
      </c>
      <c r="O45" s="17"/>
      <c r="P45" s="10"/>
      <c r="Q45" s="10"/>
    </row>
    <row r="46" spans="1:17" s="11" customFormat="1" ht="207" customHeight="1">
      <c r="A46" s="132"/>
      <c r="B46" s="122"/>
      <c r="C46" s="122"/>
      <c r="D46" s="36">
        <v>18010200</v>
      </c>
      <c r="E46" s="29" t="s">
        <v>46</v>
      </c>
      <c r="F46" s="30">
        <v>0</v>
      </c>
      <c r="G46" s="30">
        <v>1191.9</v>
      </c>
      <c r="H46" s="30">
        <v>1191.9</v>
      </c>
      <c r="I46" s="30">
        <v>13</v>
      </c>
      <c r="J46" s="27">
        <v>59.06108</v>
      </c>
      <c r="K46" s="31">
        <f t="shared" si="1"/>
        <v>4.543159999999999</v>
      </c>
      <c r="L46" s="27">
        <f t="shared" si="2"/>
        <v>46.06108</v>
      </c>
      <c r="M46" s="31">
        <f t="shared" si="3"/>
        <v>0.049552042956623875</v>
      </c>
      <c r="N46" s="143">
        <f t="shared" si="0"/>
        <v>-1132.8389200000001</v>
      </c>
      <c r="O46" s="17"/>
      <c r="P46" s="10"/>
      <c r="Q46" s="10"/>
    </row>
    <row r="47" spans="1:17" s="11" customFormat="1" ht="182.25" customHeight="1">
      <c r="A47" s="132"/>
      <c r="B47" s="122"/>
      <c r="C47" s="122"/>
      <c r="D47" s="36">
        <v>18010300</v>
      </c>
      <c r="E47" s="29" t="s">
        <v>47</v>
      </c>
      <c r="F47" s="30">
        <v>0</v>
      </c>
      <c r="G47" s="30">
        <v>13.8</v>
      </c>
      <c r="H47" s="30">
        <v>13.8</v>
      </c>
      <c r="I47" s="30">
        <v>0</v>
      </c>
      <c r="J47" s="27">
        <v>-1.64943</v>
      </c>
      <c r="K47" s="31">
        <v>0</v>
      </c>
      <c r="L47" s="27">
        <f t="shared" si="2"/>
        <v>-1.64943</v>
      </c>
      <c r="M47" s="31">
        <f t="shared" si="3"/>
        <v>-0.11952391304347824</v>
      </c>
      <c r="N47" s="143">
        <f t="shared" si="0"/>
        <v>-15.449430000000001</v>
      </c>
      <c r="O47" s="17"/>
      <c r="P47" s="10"/>
      <c r="Q47" s="10"/>
    </row>
    <row r="48" spans="1:17" s="11" customFormat="1" ht="192.75" customHeight="1">
      <c r="A48" s="132"/>
      <c r="B48" s="122"/>
      <c r="C48" s="122"/>
      <c r="D48" s="36">
        <v>18010400</v>
      </c>
      <c r="E48" s="29" t="s">
        <v>45</v>
      </c>
      <c r="F48" s="30">
        <v>0</v>
      </c>
      <c r="G48" s="30">
        <v>23418.3</v>
      </c>
      <c r="H48" s="30">
        <v>23418.3</v>
      </c>
      <c r="I48" s="30">
        <v>7010</v>
      </c>
      <c r="J48" s="27">
        <v>15573.63485</v>
      </c>
      <c r="K48" s="31">
        <f t="shared" si="1"/>
        <v>2.2216312196861625</v>
      </c>
      <c r="L48" s="27">
        <f t="shared" si="2"/>
        <v>8563.63485</v>
      </c>
      <c r="M48" s="31">
        <f t="shared" si="3"/>
        <v>0.6650198712118301</v>
      </c>
      <c r="N48" s="143">
        <f t="shared" si="0"/>
        <v>-7844.665149999999</v>
      </c>
      <c r="O48" s="17"/>
      <c r="P48" s="10"/>
      <c r="Q48" s="10"/>
    </row>
    <row r="49" spans="1:17" s="11" customFormat="1" ht="85.5" customHeight="1">
      <c r="A49" s="132"/>
      <c r="B49" s="122"/>
      <c r="C49" s="122"/>
      <c r="D49" s="36">
        <v>18010500</v>
      </c>
      <c r="E49" s="29" t="s">
        <v>48</v>
      </c>
      <c r="F49" s="30">
        <v>115874</v>
      </c>
      <c r="G49" s="30">
        <v>133812.5</v>
      </c>
      <c r="H49" s="30">
        <v>133812.5</v>
      </c>
      <c r="I49" s="30">
        <v>48400</v>
      </c>
      <c r="J49" s="27">
        <v>89811.31947</v>
      </c>
      <c r="K49" s="31">
        <f t="shared" si="1"/>
        <v>1.8556057741735537</v>
      </c>
      <c r="L49" s="27">
        <f t="shared" si="2"/>
        <v>41411.31947</v>
      </c>
      <c r="M49" s="31">
        <f t="shared" si="3"/>
        <v>0.6711728685287249</v>
      </c>
      <c r="N49" s="143">
        <f t="shared" si="0"/>
        <v>-44001.18053</v>
      </c>
      <c r="O49" s="17"/>
      <c r="P49" s="10"/>
      <c r="Q49" s="10"/>
    </row>
    <row r="50" spans="1:17" s="11" customFormat="1" ht="86.25" customHeight="1">
      <c r="A50" s="132"/>
      <c r="B50" s="122"/>
      <c r="C50" s="122"/>
      <c r="D50" s="36">
        <v>18010600</v>
      </c>
      <c r="E50" s="29" t="s">
        <v>49</v>
      </c>
      <c r="F50" s="30">
        <v>234996.8</v>
      </c>
      <c r="G50" s="30">
        <v>274667.3</v>
      </c>
      <c r="H50" s="30">
        <v>274667.3</v>
      </c>
      <c r="I50" s="30">
        <v>102500</v>
      </c>
      <c r="J50" s="27">
        <v>150038.97776</v>
      </c>
      <c r="K50" s="31">
        <f t="shared" si="1"/>
        <v>1.4637949049756098</v>
      </c>
      <c r="L50" s="27">
        <f t="shared" si="2"/>
        <v>47538.97776000001</v>
      </c>
      <c r="M50" s="31">
        <f t="shared" si="3"/>
        <v>0.5462571546012213</v>
      </c>
      <c r="N50" s="143">
        <f t="shared" si="0"/>
        <v>-124628.32223999998</v>
      </c>
      <c r="O50" s="17"/>
      <c r="P50" s="10"/>
      <c r="Q50" s="10"/>
    </row>
    <row r="51" spans="1:17" s="11" customFormat="1" ht="81.75" customHeight="1">
      <c r="A51" s="132"/>
      <c r="B51" s="122"/>
      <c r="C51" s="122"/>
      <c r="D51" s="36">
        <v>18010700</v>
      </c>
      <c r="E51" s="29" t="s">
        <v>50</v>
      </c>
      <c r="F51" s="30">
        <v>6136.6</v>
      </c>
      <c r="G51" s="30">
        <v>7050.7</v>
      </c>
      <c r="H51" s="30">
        <v>7050.7</v>
      </c>
      <c r="I51" s="30">
        <v>1330</v>
      </c>
      <c r="J51" s="27">
        <v>1533.36273</v>
      </c>
      <c r="K51" s="31">
        <f t="shared" si="1"/>
        <v>1.1529043082706767</v>
      </c>
      <c r="L51" s="27">
        <f t="shared" si="2"/>
        <v>203.36273000000006</v>
      </c>
      <c r="M51" s="31">
        <f t="shared" si="3"/>
        <v>0.21747666614662375</v>
      </c>
      <c r="N51" s="143">
        <f t="shared" si="0"/>
        <v>-5517.33727</v>
      </c>
      <c r="O51" s="17"/>
      <c r="P51" s="10"/>
      <c r="Q51" s="10"/>
    </row>
    <row r="52" spans="1:17" s="11" customFormat="1" ht="78.75" customHeight="1">
      <c r="A52" s="132"/>
      <c r="B52" s="122"/>
      <c r="C52" s="122"/>
      <c r="D52" s="36">
        <v>18010900</v>
      </c>
      <c r="E52" s="29" t="s">
        <v>51</v>
      </c>
      <c r="F52" s="30">
        <v>3970.8</v>
      </c>
      <c r="G52" s="30">
        <v>4396.7</v>
      </c>
      <c r="H52" s="30">
        <v>4396.7</v>
      </c>
      <c r="I52" s="30">
        <v>380</v>
      </c>
      <c r="J52" s="27">
        <v>737.7154</v>
      </c>
      <c r="K52" s="31">
        <f t="shared" si="1"/>
        <v>1.9413563157894738</v>
      </c>
      <c r="L52" s="27">
        <f t="shared" si="2"/>
        <v>357.71540000000005</v>
      </c>
      <c r="M52" s="31">
        <f t="shared" si="3"/>
        <v>0.16778843223326587</v>
      </c>
      <c r="N52" s="143">
        <f t="shared" si="0"/>
        <v>-3658.9846</v>
      </c>
      <c r="O52" s="17"/>
      <c r="P52" s="10"/>
      <c r="Q52" s="10"/>
    </row>
    <row r="53" spans="1:17" s="11" customFormat="1" ht="81.75" customHeight="1">
      <c r="A53" s="132"/>
      <c r="B53" s="122"/>
      <c r="C53" s="122"/>
      <c r="D53" s="36">
        <v>18011001</v>
      </c>
      <c r="E53" s="29" t="s">
        <v>52</v>
      </c>
      <c r="F53" s="30">
        <v>0</v>
      </c>
      <c r="G53" s="30">
        <v>4047.1</v>
      </c>
      <c r="H53" s="30">
        <v>5980</v>
      </c>
      <c r="I53" s="30">
        <v>409.3</v>
      </c>
      <c r="J53" s="27">
        <v>739.72148</v>
      </c>
      <c r="K53" s="31">
        <v>0</v>
      </c>
      <c r="L53" s="27">
        <f t="shared" si="2"/>
        <v>330.42148000000003</v>
      </c>
      <c r="M53" s="31">
        <f t="shared" si="3"/>
        <v>0.1236992441471572</v>
      </c>
      <c r="N53" s="143">
        <f t="shared" si="0"/>
        <v>-5240.27852</v>
      </c>
      <c r="O53" s="17"/>
      <c r="P53" s="10"/>
      <c r="Q53" s="10"/>
    </row>
    <row r="54" spans="1:17" s="11" customFormat="1" ht="78.75" customHeight="1">
      <c r="A54" s="132"/>
      <c r="B54" s="122"/>
      <c r="C54" s="122"/>
      <c r="D54" s="36">
        <v>18011101</v>
      </c>
      <c r="E54" s="29" t="s">
        <v>53</v>
      </c>
      <c r="F54" s="30">
        <v>0</v>
      </c>
      <c r="G54" s="30">
        <v>3378.5</v>
      </c>
      <c r="H54" s="30">
        <v>3580</v>
      </c>
      <c r="I54" s="30">
        <v>1400</v>
      </c>
      <c r="J54" s="27">
        <v>1530.19469</v>
      </c>
      <c r="K54" s="31">
        <v>0</v>
      </c>
      <c r="L54" s="27">
        <f t="shared" si="2"/>
        <v>130.19469000000004</v>
      </c>
      <c r="M54" s="31">
        <f t="shared" si="3"/>
        <v>0.4274286843575419</v>
      </c>
      <c r="N54" s="143">
        <f t="shared" si="0"/>
        <v>-2049.8053099999997</v>
      </c>
      <c r="O54" s="17"/>
      <c r="P54" s="10"/>
      <c r="Q54" s="10"/>
    </row>
    <row r="55" spans="1:17" s="11" customFormat="1" ht="78.75" customHeight="1">
      <c r="A55" s="132"/>
      <c r="B55" s="122"/>
      <c r="C55" s="122"/>
      <c r="D55" s="32">
        <v>18020000</v>
      </c>
      <c r="E55" s="29" t="s">
        <v>54</v>
      </c>
      <c r="F55" s="26">
        <f>F56+F57</f>
        <v>4098.6</v>
      </c>
      <c r="G55" s="26">
        <f>G56</f>
        <v>4213.3</v>
      </c>
      <c r="H55" s="26">
        <f>H56</f>
        <v>4213.3</v>
      </c>
      <c r="I55" s="26">
        <f>I56</f>
        <v>613.3</v>
      </c>
      <c r="J55" s="26">
        <f>J56</f>
        <v>519.87261</v>
      </c>
      <c r="K55" s="22">
        <f t="shared" si="1"/>
        <v>0.8476644545899235</v>
      </c>
      <c r="L55" s="26">
        <f t="shared" si="2"/>
        <v>-93.42738999999995</v>
      </c>
      <c r="M55" s="22">
        <f t="shared" si="3"/>
        <v>0.12338846272517978</v>
      </c>
      <c r="N55" s="20">
        <f t="shared" si="0"/>
        <v>-3693.4273900000003</v>
      </c>
      <c r="O55" s="17"/>
      <c r="P55" s="10"/>
      <c r="Q55" s="10"/>
    </row>
    <row r="56" spans="1:17" s="11" customFormat="1" ht="99" customHeight="1">
      <c r="A56" s="132"/>
      <c r="B56" s="122"/>
      <c r="C56" s="122"/>
      <c r="D56" s="36">
        <v>18020100</v>
      </c>
      <c r="E56" s="29" t="s">
        <v>55</v>
      </c>
      <c r="F56" s="30">
        <v>4098.6</v>
      </c>
      <c r="G56" s="30">
        <v>4213.3</v>
      </c>
      <c r="H56" s="30">
        <v>4213.3</v>
      </c>
      <c r="I56" s="30">
        <v>613.3</v>
      </c>
      <c r="J56" s="27">
        <v>519.87261</v>
      </c>
      <c r="K56" s="31">
        <f t="shared" si="1"/>
        <v>0.8476644545899235</v>
      </c>
      <c r="L56" s="27">
        <f t="shared" si="2"/>
        <v>-93.42738999999995</v>
      </c>
      <c r="M56" s="31">
        <f t="shared" si="3"/>
        <v>0.12338846272517978</v>
      </c>
      <c r="N56" s="143">
        <f t="shared" si="0"/>
        <v>-3693.4273900000003</v>
      </c>
      <c r="O56" s="17"/>
      <c r="P56" s="10"/>
      <c r="Q56" s="10"/>
    </row>
    <row r="57" spans="1:17" s="11" customFormat="1" ht="99" customHeight="1">
      <c r="A57" s="132"/>
      <c r="B57" s="122"/>
      <c r="C57" s="122"/>
      <c r="D57" s="36">
        <v>18020200</v>
      </c>
      <c r="E57" s="29" t="s">
        <v>56</v>
      </c>
      <c r="F57" s="30">
        <v>0</v>
      </c>
      <c r="G57" s="30">
        <v>0</v>
      </c>
      <c r="H57" s="30">
        <v>0</v>
      </c>
      <c r="I57" s="30">
        <v>0</v>
      </c>
      <c r="J57" s="27">
        <v>0</v>
      </c>
      <c r="K57" s="31">
        <v>0</v>
      </c>
      <c r="L57" s="27">
        <f t="shared" si="2"/>
        <v>0</v>
      </c>
      <c r="M57" s="31">
        <v>0</v>
      </c>
      <c r="N57" s="143">
        <f t="shared" si="0"/>
        <v>0</v>
      </c>
      <c r="O57" s="17"/>
      <c r="P57" s="10"/>
      <c r="Q57" s="10"/>
    </row>
    <row r="58" spans="1:17" s="11" customFormat="1" ht="63.75">
      <c r="A58" s="132"/>
      <c r="B58" s="122"/>
      <c r="C58" s="122"/>
      <c r="D58" s="23">
        <v>18030000</v>
      </c>
      <c r="E58" s="24" t="s">
        <v>57</v>
      </c>
      <c r="F58" s="25">
        <v>540.2</v>
      </c>
      <c r="G58" s="26">
        <f>G59+G60</f>
        <v>537.1</v>
      </c>
      <c r="H58" s="26">
        <f>H59+H60</f>
        <v>537.1</v>
      </c>
      <c r="I58" s="26">
        <f>I59+I60</f>
        <v>103</v>
      </c>
      <c r="J58" s="26">
        <f>J59+J60</f>
        <v>561.85689</v>
      </c>
      <c r="K58" s="22">
        <f t="shared" si="1"/>
        <v>5.454921262135922</v>
      </c>
      <c r="L58" s="26">
        <f t="shared" si="2"/>
        <v>458.85689</v>
      </c>
      <c r="M58" s="22">
        <f t="shared" si="3"/>
        <v>1.0460936324706758</v>
      </c>
      <c r="N58" s="20">
        <f t="shared" si="0"/>
        <v>24.75689</v>
      </c>
      <c r="O58" s="17"/>
      <c r="P58" s="10"/>
      <c r="Q58" s="10"/>
    </row>
    <row r="59" spans="1:17" s="11" customFormat="1" ht="114" customHeight="1">
      <c r="A59" s="132"/>
      <c r="B59" s="122"/>
      <c r="C59" s="122"/>
      <c r="D59" s="36">
        <v>18030100</v>
      </c>
      <c r="E59" s="29" t="s">
        <v>58</v>
      </c>
      <c r="F59" s="30">
        <v>515.4</v>
      </c>
      <c r="G59" s="30">
        <v>537.1</v>
      </c>
      <c r="H59" s="30">
        <v>537.1</v>
      </c>
      <c r="I59" s="30">
        <v>103</v>
      </c>
      <c r="J59" s="27">
        <v>537.71772</v>
      </c>
      <c r="K59" s="31">
        <f t="shared" si="1"/>
        <v>5.220560388349514</v>
      </c>
      <c r="L59" s="27">
        <f t="shared" si="2"/>
        <v>434.71772</v>
      </c>
      <c r="M59" s="31">
        <f t="shared" si="3"/>
        <v>1.0011501024017873</v>
      </c>
      <c r="N59" s="143">
        <f t="shared" si="0"/>
        <v>0.617719999999963</v>
      </c>
      <c r="O59" s="17"/>
      <c r="P59" s="10"/>
      <c r="Q59" s="10"/>
    </row>
    <row r="60" spans="1:17" s="11" customFormat="1" ht="114" customHeight="1">
      <c r="A60" s="132"/>
      <c r="B60" s="122"/>
      <c r="C60" s="122"/>
      <c r="D60" s="36">
        <v>18030200</v>
      </c>
      <c r="E60" s="29" t="s">
        <v>59</v>
      </c>
      <c r="F60" s="30">
        <v>24.8</v>
      </c>
      <c r="G60" s="30">
        <v>0</v>
      </c>
      <c r="H60" s="30">
        <v>0</v>
      </c>
      <c r="I60" s="30">
        <v>0</v>
      </c>
      <c r="J60" s="27">
        <v>24.13917</v>
      </c>
      <c r="K60" s="31">
        <v>0</v>
      </c>
      <c r="L60" s="27">
        <f t="shared" si="2"/>
        <v>24.13917</v>
      </c>
      <c r="M60" s="31">
        <v>0</v>
      </c>
      <c r="N60" s="143">
        <f t="shared" si="0"/>
        <v>24.13917</v>
      </c>
      <c r="O60" s="17"/>
      <c r="P60" s="10"/>
      <c r="Q60" s="10"/>
    </row>
    <row r="61" spans="1:17" s="11" customFormat="1" ht="174" customHeight="1">
      <c r="A61" s="132"/>
      <c r="B61" s="122"/>
      <c r="C61" s="122"/>
      <c r="D61" s="23">
        <v>18040000</v>
      </c>
      <c r="E61" s="24" t="s">
        <v>60</v>
      </c>
      <c r="F61" s="25"/>
      <c r="G61" s="26">
        <f>G62+G63+G64+G65+G66+G67+G68+G69+G71+G70</f>
        <v>0</v>
      </c>
      <c r="H61" s="26">
        <f>H62+H63+H64+H65+H66+H67+H68+H69+H71+H70</f>
        <v>0</v>
      </c>
      <c r="I61" s="26">
        <f>I62+I63+I64+I65+I66+I67+I68+I69+I71+I70</f>
        <v>0</v>
      </c>
      <c r="J61" s="26">
        <f>J62+J63+J64+J65+J66+J67+J68+J69+J71+J70</f>
        <v>-84.46940000000001</v>
      </c>
      <c r="K61" s="22">
        <v>0</v>
      </c>
      <c r="L61" s="26">
        <f t="shared" si="2"/>
        <v>-84.46940000000001</v>
      </c>
      <c r="M61" s="22">
        <v>0</v>
      </c>
      <c r="N61" s="20">
        <f t="shared" si="0"/>
        <v>-84.46940000000001</v>
      </c>
      <c r="O61" s="17"/>
      <c r="P61" s="10"/>
      <c r="Q61" s="10"/>
    </row>
    <row r="62" spans="1:17" s="11" customFormat="1" ht="187.5" customHeight="1">
      <c r="A62" s="132"/>
      <c r="B62" s="122"/>
      <c r="C62" s="122"/>
      <c r="D62" s="28">
        <v>18040100</v>
      </c>
      <c r="E62" s="29" t="s">
        <v>61</v>
      </c>
      <c r="F62" s="30"/>
      <c r="G62" s="30">
        <v>0</v>
      </c>
      <c r="H62" s="30">
        <v>0</v>
      </c>
      <c r="I62" s="30">
        <v>0</v>
      </c>
      <c r="J62" s="33">
        <v>-9.49155</v>
      </c>
      <c r="K62" s="31">
        <v>0</v>
      </c>
      <c r="L62" s="27">
        <f t="shared" si="2"/>
        <v>-9.49155</v>
      </c>
      <c r="M62" s="31">
        <v>0</v>
      </c>
      <c r="N62" s="143">
        <f t="shared" si="0"/>
        <v>-9.49155</v>
      </c>
      <c r="O62" s="17"/>
      <c r="P62" s="10"/>
      <c r="Q62" s="10"/>
    </row>
    <row r="63" spans="1:17" s="11" customFormat="1" ht="195" customHeight="1">
      <c r="A63" s="132"/>
      <c r="B63" s="122"/>
      <c r="C63" s="122"/>
      <c r="D63" s="28">
        <v>18040200</v>
      </c>
      <c r="E63" s="29" t="s">
        <v>62</v>
      </c>
      <c r="F63" s="30"/>
      <c r="G63" s="30">
        <v>0</v>
      </c>
      <c r="H63" s="30">
        <v>0</v>
      </c>
      <c r="I63" s="30">
        <v>0</v>
      </c>
      <c r="J63" s="27">
        <v>-40.88145</v>
      </c>
      <c r="K63" s="31">
        <v>0</v>
      </c>
      <c r="L63" s="27">
        <f t="shared" si="2"/>
        <v>-40.88145</v>
      </c>
      <c r="M63" s="31">
        <v>0</v>
      </c>
      <c r="N63" s="143">
        <f t="shared" si="0"/>
        <v>-40.88145</v>
      </c>
      <c r="O63" s="17"/>
      <c r="P63" s="10"/>
      <c r="Q63" s="10"/>
    </row>
    <row r="64" spans="1:17" s="11" customFormat="1" ht="194.25" customHeight="1">
      <c r="A64" s="132"/>
      <c r="B64" s="122"/>
      <c r="C64" s="122"/>
      <c r="D64" s="28">
        <v>18040500</v>
      </c>
      <c r="E64" s="29" t="s">
        <v>63</v>
      </c>
      <c r="F64" s="30"/>
      <c r="G64" s="30">
        <v>0</v>
      </c>
      <c r="H64" s="30">
        <v>0</v>
      </c>
      <c r="I64" s="30">
        <v>0</v>
      </c>
      <c r="J64" s="27">
        <v>0</v>
      </c>
      <c r="K64" s="31">
        <v>0</v>
      </c>
      <c r="L64" s="27">
        <f t="shared" si="2"/>
        <v>0</v>
      </c>
      <c r="M64" s="31">
        <v>0</v>
      </c>
      <c r="N64" s="143">
        <f t="shared" si="0"/>
        <v>0</v>
      </c>
      <c r="O64" s="17"/>
      <c r="P64" s="10"/>
      <c r="Q64" s="10"/>
    </row>
    <row r="65" spans="1:17" s="11" customFormat="1" ht="201.75" customHeight="1">
      <c r="A65" s="132"/>
      <c r="B65" s="122"/>
      <c r="C65" s="122"/>
      <c r="D65" s="28">
        <v>18040600</v>
      </c>
      <c r="E65" s="29" t="s">
        <v>64</v>
      </c>
      <c r="F65" s="30"/>
      <c r="G65" s="30">
        <v>0</v>
      </c>
      <c r="H65" s="30">
        <v>0</v>
      </c>
      <c r="I65" s="30">
        <v>0</v>
      </c>
      <c r="J65" s="27">
        <v>2.5</v>
      </c>
      <c r="K65" s="31">
        <v>0</v>
      </c>
      <c r="L65" s="27">
        <f t="shared" si="2"/>
        <v>2.5</v>
      </c>
      <c r="M65" s="31">
        <v>0</v>
      </c>
      <c r="N65" s="143">
        <f t="shared" si="0"/>
        <v>2.5</v>
      </c>
      <c r="O65" s="17"/>
      <c r="P65" s="10"/>
      <c r="Q65" s="10"/>
    </row>
    <row r="66" spans="1:17" s="11" customFormat="1" ht="186.75" customHeight="1">
      <c r="A66" s="132"/>
      <c r="B66" s="122"/>
      <c r="C66" s="122"/>
      <c r="D66" s="28">
        <v>18040700</v>
      </c>
      <c r="E66" s="29" t="s">
        <v>65</v>
      </c>
      <c r="F66" s="30"/>
      <c r="G66" s="30">
        <v>0</v>
      </c>
      <c r="H66" s="30">
        <v>0</v>
      </c>
      <c r="I66" s="30">
        <v>0</v>
      </c>
      <c r="J66" s="27">
        <v>-5.67114</v>
      </c>
      <c r="K66" s="31">
        <v>0</v>
      </c>
      <c r="L66" s="27">
        <f t="shared" si="2"/>
        <v>-5.67114</v>
      </c>
      <c r="M66" s="31">
        <v>0</v>
      </c>
      <c r="N66" s="143">
        <f t="shared" si="0"/>
        <v>-5.67114</v>
      </c>
      <c r="O66" s="17"/>
      <c r="P66" s="10"/>
      <c r="Q66" s="10"/>
    </row>
    <row r="67" spans="1:17" s="11" customFormat="1" ht="240" customHeight="1">
      <c r="A67" s="132"/>
      <c r="B67" s="122"/>
      <c r="C67" s="122"/>
      <c r="D67" s="36">
        <v>18040800</v>
      </c>
      <c r="E67" s="29" t="s">
        <v>66</v>
      </c>
      <c r="F67" s="30"/>
      <c r="G67" s="30">
        <v>0</v>
      </c>
      <c r="H67" s="30">
        <v>0</v>
      </c>
      <c r="I67" s="30">
        <v>0</v>
      </c>
      <c r="J67" s="27">
        <v>-21.89021</v>
      </c>
      <c r="K67" s="31">
        <v>0</v>
      </c>
      <c r="L67" s="27">
        <f t="shared" si="2"/>
        <v>-21.89021</v>
      </c>
      <c r="M67" s="31">
        <v>0</v>
      </c>
      <c r="N67" s="143">
        <f t="shared" si="0"/>
        <v>-21.89021</v>
      </c>
      <c r="O67" s="17"/>
      <c r="P67" s="10"/>
      <c r="Q67" s="10"/>
    </row>
    <row r="68" spans="1:17" s="11" customFormat="1" ht="189.75" customHeight="1">
      <c r="A68" s="132"/>
      <c r="B68" s="122"/>
      <c r="C68" s="122"/>
      <c r="D68" s="36">
        <v>18040900</v>
      </c>
      <c r="E68" s="29" t="s">
        <v>67</v>
      </c>
      <c r="F68" s="30"/>
      <c r="G68" s="30">
        <v>0</v>
      </c>
      <c r="H68" s="30">
        <v>0</v>
      </c>
      <c r="I68" s="30">
        <v>0</v>
      </c>
      <c r="J68" s="27">
        <v>0</v>
      </c>
      <c r="K68" s="31">
        <v>0</v>
      </c>
      <c r="L68" s="27">
        <f t="shared" si="2"/>
        <v>0</v>
      </c>
      <c r="M68" s="31">
        <v>0</v>
      </c>
      <c r="N68" s="143">
        <f t="shared" si="0"/>
        <v>0</v>
      </c>
      <c r="O68" s="17"/>
      <c r="P68" s="10"/>
      <c r="Q68" s="10"/>
    </row>
    <row r="69" spans="1:17" s="11" customFormat="1" ht="175.5" customHeight="1">
      <c r="A69" s="132"/>
      <c r="B69" s="122"/>
      <c r="C69" s="122"/>
      <c r="D69" s="36">
        <v>18041400</v>
      </c>
      <c r="E69" s="29" t="s">
        <v>68</v>
      </c>
      <c r="F69" s="30"/>
      <c r="G69" s="30">
        <v>0</v>
      </c>
      <c r="H69" s="30">
        <v>0</v>
      </c>
      <c r="I69" s="30">
        <v>0</v>
      </c>
      <c r="J69" s="27">
        <v>-9.03505</v>
      </c>
      <c r="K69" s="31">
        <v>0</v>
      </c>
      <c r="L69" s="27">
        <f t="shared" si="2"/>
        <v>-9.03505</v>
      </c>
      <c r="M69" s="31">
        <v>0</v>
      </c>
      <c r="N69" s="143">
        <f t="shared" si="0"/>
        <v>-9.03505</v>
      </c>
      <c r="O69" s="17"/>
      <c r="P69" s="10"/>
      <c r="Q69" s="10"/>
    </row>
    <row r="70" spans="1:17" s="11" customFormat="1" ht="172.5" customHeight="1">
      <c r="A70" s="132"/>
      <c r="B70" s="122"/>
      <c r="C70" s="122"/>
      <c r="D70" s="36">
        <v>18041700</v>
      </c>
      <c r="E70" s="29" t="s">
        <v>69</v>
      </c>
      <c r="F70" s="30"/>
      <c r="G70" s="30">
        <v>0</v>
      </c>
      <c r="H70" s="30">
        <v>0</v>
      </c>
      <c r="I70" s="30">
        <v>0</v>
      </c>
      <c r="J70" s="27">
        <v>0</v>
      </c>
      <c r="K70" s="31">
        <v>0</v>
      </c>
      <c r="L70" s="27">
        <f t="shared" si="2"/>
        <v>0</v>
      </c>
      <c r="M70" s="31">
        <v>0</v>
      </c>
      <c r="N70" s="143">
        <f aca="true" t="shared" si="4" ref="N70:N122">J70-H70</f>
        <v>0</v>
      </c>
      <c r="O70" s="17"/>
      <c r="P70" s="10"/>
      <c r="Q70" s="10"/>
    </row>
    <row r="71" spans="1:17" s="11" customFormat="1" ht="182.25" customHeight="1">
      <c r="A71" s="132"/>
      <c r="B71" s="122"/>
      <c r="C71" s="122"/>
      <c r="D71" s="36">
        <v>18041800</v>
      </c>
      <c r="E71" s="29" t="s">
        <v>70</v>
      </c>
      <c r="F71" s="30"/>
      <c r="G71" s="30">
        <v>0</v>
      </c>
      <c r="H71" s="30">
        <v>0</v>
      </c>
      <c r="I71" s="30">
        <v>0</v>
      </c>
      <c r="J71" s="27">
        <v>0</v>
      </c>
      <c r="K71" s="31">
        <v>0</v>
      </c>
      <c r="L71" s="27">
        <f t="shared" si="2"/>
        <v>0</v>
      </c>
      <c r="M71" s="31">
        <v>0</v>
      </c>
      <c r="N71" s="143">
        <f t="shared" si="4"/>
        <v>0</v>
      </c>
      <c r="O71" s="17"/>
      <c r="P71" s="10"/>
      <c r="Q71" s="10"/>
    </row>
    <row r="72" spans="1:17" s="11" customFormat="1" ht="68.25" customHeight="1">
      <c r="A72" s="132"/>
      <c r="B72" s="122"/>
      <c r="C72" s="122"/>
      <c r="D72" s="32">
        <v>18050000</v>
      </c>
      <c r="E72" s="34" t="s">
        <v>71</v>
      </c>
      <c r="F72" s="30"/>
      <c r="G72" s="26">
        <f>G74+G75+G73+G76</f>
        <v>181407.7</v>
      </c>
      <c r="H72" s="26">
        <f>H74+H75+H73+H76</f>
        <v>181407.7</v>
      </c>
      <c r="I72" s="26">
        <f>I74+I75+I73+I76</f>
        <v>97150</v>
      </c>
      <c r="J72" s="26">
        <f>J74+J75+J73+J76</f>
        <v>135024.13833999998</v>
      </c>
      <c r="K72" s="22">
        <f t="shared" si="1"/>
        <v>1.389852170252187</v>
      </c>
      <c r="L72" s="26">
        <f t="shared" si="2"/>
        <v>37874.138339999976</v>
      </c>
      <c r="M72" s="22">
        <f t="shared" si="3"/>
        <v>0.7443131594744874</v>
      </c>
      <c r="N72" s="20">
        <f t="shared" si="4"/>
        <v>-46383.561660000036</v>
      </c>
      <c r="O72" s="17"/>
      <c r="P72" s="10"/>
      <c r="Q72" s="10"/>
    </row>
    <row r="73" spans="1:17" s="11" customFormat="1" ht="133.5" customHeight="1">
      <c r="A73" s="132"/>
      <c r="B73" s="122"/>
      <c r="C73" s="122"/>
      <c r="D73" s="36">
        <v>18050200</v>
      </c>
      <c r="E73" s="29" t="s">
        <v>72</v>
      </c>
      <c r="F73" s="30"/>
      <c r="G73" s="30">
        <v>0</v>
      </c>
      <c r="H73" s="30">
        <v>0</v>
      </c>
      <c r="I73" s="30">
        <v>0</v>
      </c>
      <c r="J73" s="27">
        <v>0</v>
      </c>
      <c r="K73" s="31">
        <v>0</v>
      </c>
      <c r="L73" s="27">
        <f aca="true" t="shared" si="5" ref="L73:L122">J73-I73</f>
        <v>0</v>
      </c>
      <c r="M73" s="31">
        <v>0</v>
      </c>
      <c r="N73" s="143">
        <f t="shared" si="4"/>
        <v>0</v>
      </c>
      <c r="O73" s="17"/>
      <c r="P73" s="10"/>
      <c r="Q73" s="10"/>
    </row>
    <row r="74" spans="1:17" s="11" customFormat="1" ht="79.5" customHeight="1">
      <c r="A74" s="132"/>
      <c r="B74" s="122"/>
      <c r="C74" s="122"/>
      <c r="D74" s="36">
        <v>18050300</v>
      </c>
      <c r="E74" s="29" t="s">
        <v>73</v>
      </c>
      <c r="F74" s="30"/>
      <c r="G74" s="30">
        <v>62000</v>
      </c>
      <c r="H74" s="30">
        <v>62000</v>
      </c>
      <c r="I74" s="30">
        <v>30850</v>
      </c>
      <c r="J74" s="27">
        <v>45833.4595</v>
      </c>
      <c r="K74" s="31">
        <f aca="true" t="shared" si="6" ref="K74:K122">J74/I74</f>
        <v>1.4856875040518638</v>
      </c>
      <c r="L74" s="27">
        <f t="shared" si="5"/>
        <v>14983.459499999997</v>
      </c>
      <c r="M74" s="31">
        <f aca="true" t="shared" si="7" ref="M74:M122">J74/H74</f>
        <v>0.7392493467741935</v>
      </c>
      <c r="N74" s="143">
        <f t="shared" si="4"/>
        <v>-16166.540500000003</v>
      </c>
      <c r="O74" s="17"/>
      <c r="P74" s="10"/>
      <c r="Q74" s="10"/>
    </row>
    <row r="75" spans="1:17" s="11" customFormat="1" ht="87" customHeight="1">
      <c r="A75" s="132"/>
      <c r="B75" s="122"/>
      <c r="C75" s="122"/>
      <c r="D75" s="36">
        <v>18050400</v>
      </c>
      <c r="E75" s="29" t="s">
        <v>74</v>
      </c>
      <c r="F75" s="30"/>
      <c r="G75" s="30">
        <v>119407.7</v>
      </c>
      <c r="H75" s="30">
        <v>119407.7</v>
      </c>
      <c r="I75" s="30">
        <v>66300</v>
      </c>
      <c r="J75" s="27">
        <v>89186.79208</v>
      </c>
      <c r="K75" s="31">
        <f t="shared" si="6"/>
        <v>1.3452004838612368</v>
      </c>
      <c r="L75" s="27">
        <f t="shared" si="5"/>
        <v>22886.79208</v>
      </c>
      <c r="M75" s="31">
        <f t="shared" si="7"/>
        <v>0.7469098900657161</v>
      </c>
      <c r="N75" s="143">
        <f t="shared" si="4"/>
        <v>-30220.907919999998</v>
      </c>
      <c r="O75" s="17"/>
      <c r="P75" s="10"/>
      <c r="Q75" s="10"/>
    </row>
    <row r="76" spans="1:17" s="11" customFormat="1" ht="87" customHeight="1">
      <c r="A76" s="132"/>
      <c r="B76" s="122"/>
      <c r="C76" s="122"/>
      <c r="D76" s="36">
        <v>18050501</v>
      </c>
      <c r="E76" s="29" t="s">
        <v>75</v>
      </c>
      <c r="F76" s="30"/>
      <c r="G76" s="30">
        <v>0</v>
      </c>
      <c r="H76" s="30">
        <v>0</v>
      </c>
      <c r="I76" s="30">
        <v>0</v>
      </c>
      <c r="J76" s="27">
        <v>3.88676</v>
      </c>
      <c r="K76" s="31">
        <v>0</v>
      </c>
      <c r="L76" s="27">
        <f t="shared" si="5"/>
        <v>3.88676</v>
      </c>
      <c r="M76" s="31">
        <v>0</v>
      </c>
      <c r="N76" s="143">
        <f t="shared" si="4"/>
        <v>3.88676</v>
      </c>
      <c r="O76" s="17"/>
      <c r="P76" s="10"/>
      <c r="Q76" s="10"/>
    </row>
    <row r="77" spans="1:17" s="11" customFormat="1" ht="63.75" customHeight="1">
      <c r="A77" s="132"/>
      <c r="B77" s="122"/>
      <c r="C77" s="122"/>
      <c r="D77" s="32">
        <v>19000000</v>
      </c>
      <c r="E77" s="34" t="s">
        <v>76</v>
      </c>
      <c r="F77" s="25"/>
      <c r="G77" s="25">
        <f>G78</f>
        <v>376.3</v>
      </c>
      <c r="H77" s="25">
        <f>H78</f>
        <v>0</v>
      </c>
      <c r="I77" s="25">
        <f>I78</f>
        <v>0</v>
      </c>
      <c r="J77" s="26">
        <f>J78</f>
        <v>0</v>
      </c>
      <c r="K77" s="22">
        <v>0</v>
      </c>
      <c r="L77" s="26">
        <f t="shared" si="5"/>
        <v>0</v>
      </c>
      <c r="M77" s="22">
        <v>0</v>
      </c>
      <c r="N77" s="20">
        <f t="shared" si="4"/>
        <v>0</v>
      </c>
      <c r="O77" s="17"/>
      <c r="P77" s="10"/>
      <c r="Q77" s="10"/>
    </row>
    <row r="78" spans="1:17" s="11" customFormat="1" ht="69.75" customHeight="1">
      <c r="A78" s="132"/>
      <c r="B78" s="122"/>
      <c r="C78" s="122"/>
      <c r="D78" s="28">
        <v>19010000</v>
      </c>
      <c r="E78" s="24" t="s">
        <v>77</v>
      </c>
      <c r="F78" s="25"/>
      <c r="G78" s="25">
        <f>G79+G80+G81</f>
        <v>376.3</v>
      </c>
      <c r="H78" s="25">
        <f>H79+H80+H81</f>
        <v>0</v>
      </c>
      <c r="I78" s="25">
        <f>I79+I80+I81</f>
        <v>0</v>
      </c>
      <c r="J78" s="26">
        <f>J79+J80+J81</f>
        <v>0</v>
      </c>
      <c r="K78" s="22">
        <v>0</v>
      </c>
      <c r="L78" s="26">
        <f t="shared" si="5"/>
        <v>0</v>
      </c>
      <c r="M78" s="22">
        <v>0</v>
      </c>
      <c r="N78" s="20">
        <f t="shared" si="4"/>
        <v>0</v>
      </c>
      <c r="O78" s="17"/>
      <c r="P78" s="10"/>
      <c r="Q78" s="10"/>
    </row>
    <row r="79" spans="1:17" s="11" customFormat="1" ht="114.75" customHeight="1">
      <c r="A79" s="132"/>
      <c r="B79" s="122"/>
      <c r="C79" s="122"/>
      <c r="D79" s="28">
        <v>19010101</v>
      </c>
      <c r="E79" s="29" t="s">
        <v>78</v>
      </c>
      <c r="F79" s="30"/>
      <c r="G79" s="30">
        <v>334.3</v>
      </c>
      <c r="H79" s="30">
        <v>0</v>
      </c>
      <c r="I79" s="30">
        <v>0</v>
      </c>
      <c r="J79" s="27">
        <v>0</v>
      </c>
      <c r="K79" s="31">
        <v>0</v>
      </c>
      <c r="L79" s="27">
        <f t="shared" si="5"/>
        <v>0</v>
      </c>
      <c r="M79" s="31">
        <v>0</v>
      </c>
      <c r="N79" s="143">
        <f t="shared" si="4"/>
        <v>0</v>
      </c>
      <c r="O79" s="17"/>
      <c r="P79" s="10"/>
      <c r="Q79" s="10"/>
    </row>
    <row r="80" spans="1:17" s="11" customFormat="1" ht="129.75" customHeight="1">
      <c r="A80" s="132"/>
      <c r="B80" s="122"/>
      <c r="C80" s="122"/>
      <c r="D80" s="28">
        <v>19010201</v>
      </c>
      <c r="E80" s="29" t="s">
        <v>79</v>
      </c>
      <c r="F80" s="30"/>
      <c r="G80" s="30">
        <v>0</v>
      </c>
      <c r="H80" s="30">
        <v>0</v>
      </c>
      <c r="I80" s="30">
        <v>0</v>
      </c>
      <c r="J80" s="27">
        <v>0</v>
      </c>
      <c r="K80" s="31">
        <v>0</v>
      </c>
      <c r="L80" s="27">
        <f t="shared" si="5"/>
        <v>0</v>
      </c>
      <c r="M80" s="31">
        <v>0</v>
      </c>
      <c r="N80" s="143">
        <f t="shared" si="4"/>
        <v>0</v>
      </c>
      <c r="O80" s="17"/>
      <c r="P80" s="10"/>
      <c r="Q80" s="10"/>
    </row>
    <row r="81" spans="1:17" s="11" customFormat="1" ht="245.25" customHeight="1">
      <c r="A81" s="132"/>
      <c r="B81" s="122"/>
      <c r="C81" s="122"/>
      <c r="D81" s="28">
        <v>19010301</v>
      </c>
      <c r="E81" s="29" t="s">
        <v>80</v>
      </c>
      <c r="F81" s="30"/>
      <c r="G81" s="30">
        <v>42</v>
      </c>
      <c r="H81" s="30">
        <v>0</v>
      </c>
      <c r="I81" s="30">
        <v>0</v>
      </c>
      <c r="J81" s="27">
        <v>0</v>
      </c>
      <c r="K81" s="31">
        <v>0</v>
      </c>
      <c r="L81" s="27">
        <f t="shared" si="5"/>
        <v>0</v>
      </c>
      <c r="M81" s="31">
        <v>0</v>
      </c>
      <c r="N81" s="143">
        <f t="shared" si="4"/>
        <v>0</v>
      </c>
      <c r="O81" s="17"/>
      <c r="P81" s="10"/>
      <c r="Q81" s="10"/>
    </row>
    <row r="82" spans="1:17" s="11" customFormat="1" ht="90" customHeight="1">
      <c r="A82" s="132"/>
      <c r="B82" s="122"/>
      <c r="C82" s="122"/>
      <c r="D82" s="28">
        <v>19090000</v>
      </c>
      <c r="E82" s="29" t="s">
        <v>81</v>
      </c>
      <c r="F82" s="30"/>
      <c r="G82" s="30">
        <v>0</v>
      </c>
      <c r="H82" s="30">
        <v>0</v>
      </c>
      <c r="I82" s="30">
        <v>0</v>
      </c>
      <c r="J82" s="27">
        <v>0</v>
      </c>
      <c r="K82" s="31">
        <v>0</v>
      </c>
      <c r="L82" s="27">
        <f t="shared" si="5"/>
        <v>0</v>
      </c>
      <c r="M82" s="31">
        <v>0</v>
      </c>
      <c r="N82" s="143">
        <f t="shared" si="4"/>
        <v>0</v>
      </c>
      <c r="O82" s="17"/>
      <c r="P82" s="10"/>
      <c r="Q82" s="10"/>
    </row>
    <row r="83" spans="1:17" s="11" customFormat="1" ht="67.5" customHeight="1">
      <c r="A83" s="132"/>
      <c r="B83" s="122"/>
      <c r="C83" s="122"/>
      <c r="D83" s="32">
        <v>20000000</v>
      </c>
      <c r="E83" s="34" t="s">
        <v>82</v>
      </c>
      <c r="F83" s="25">
        <v>18149.8</v>
      </c>
      <c r="G83" s="26">
        <f>G84+G91+G112</f>
        <v>30452.999999999996</v>
      </c>
      <c r="H83" s="26">
        <f>H84+H91+H112</f>
        <v>30602.999999999996</v>
      </c>
      <c r="I83" s="26">
        <f>I84+I91+I112</f>
        <v>10337.300000000001</v>
      </c>
      <c r="J83" s="26">
        <f>J84+J91+J112</f>
        <v>13835.84404</v>
      </c>
      <c r="K83" s="22">
        <f t="shared" si="6"/>
        <v>1.3384388612113414</v>
      </c>
      <c r="L83" s="26">
        <f t="shared" si="5"/>
        <v>3498.544039999999</v>
      </c>
      <c r="M83" s="22">
        <f t="shared" si="7"/>
        <v>0.45210744175407647</v>
      </c>
      <c r="N83" s="20">
        <f t="shared" si="4"/>
        <v>-16767.155959999996</v>
      </c>
      <c r="O83" s="17"/>
      <c r="P83" s="10"/>
      <c r="Q83" s="10"/>
    </row>
    <row r="84" spans="1:17" s="11" customFormat="1" ht="57" customHeight="1">
      <c r="A84" s="132"/>
      <c r="B84" s="122"/>
      <c r="C84" s="122"/>
      <c r="D84" s="32">
        <v>21000000</v>
      </c>
      <c r="E84" s="34" t="s">
        <v>83</v>
      </c>
      <c r="F84" s="30">
        <v>1906.3</v>
      </c>
      <c r="G84" s="26">
        <f>G85+G88</f>
        <v>981.3</v>
      </c>
      <c r="H84" s="26">
        <f>H85+H88</f>
        <v>981.3</v>
      </c>
      <c r="I84" s="26">
        <f>I85+I88</f>
        <v>267.2</v>
      </c>
      <c r="J84" s="26">
        <f>J85+J88</f>
        <v>1061.55404</v>
      </c>
      <c r="K84" s="22">
        <f t="shared" si="6"/>
        <v>3.9728818862275452</v>
      </c>
      <c r="L84" s="26">
        <f t="shared" si="5"/>
        <v>794.3540399999999</v>
      </c>
      <c r="M84" s="22">
        <f t="shared" si="7"/>
        <v>1.0817833893814328</v>
      </c>
      <c r="N84" s="20">
        <f t="shared" si="4"/>
        <v>80.25404000000003</v>
      </c>
      <c r="O84" s="17"/>
      <c r="P84" s="10"/>
      <c r="Q84" s="10"/>
    </row>
    <row r="85" spans="1:17" s="11" customFormat="1" ht="252.75" customHeight="1">
      <c r="A85" s="132"/>
      <c r="B85" s="122"/>
      <c r="C85" s="122"/>
      <c r="D85" s="36">
        <v>21010000</v>
      </c>
      <c r="E85" s="29" t="s">
        <v>84</v>
      </c>
      <c r="F85" s="30">
        <v>1277.3</v>
      </c>
      <c r="G85" s="26">
        <f>G87+G86</f>
        <v>546.3</v>
      </c>
      <c r="H85" s="26">
        <f>H87+H86</f>
        <v>546.3</v>
      </c>
      <c r="I85" s="26">
        <f>I87+I86</f>
        <v>162</v>
      </c>
      <c r="J85" s="26">
        <f>J87+J86</f>
        <v>879.28201</v>
      </c>
      <c r="K85" s="22">
        <f t="shared" si="6"/>
        <v>5.427666728395062</v>
      </c>
      <c r="L85" s="26">
        <f t="shared" si="5"/>
        <v>717.28201</v>
      </c>
      <c r="M85" s="22">
        <f t="shared" si="7"/>
        <v>1.6095222588321436</v>
      </c>
      <c r="N85" s="20">
        <f t="shared" si="4"/>
        <v>332.98201000000006</v>
      </c>
      <c r="O85" s="17"/>
      <c r="P85" s="10"/>
      <c r="Q85" s="10"/>
    </row>
    <row r="86" spans="1:17" s="11" customFormat="1" ht="213" customHeight="1">
      <c r="A86" s="132"/>
      <c r="B86" s="122"/>
      <c r="C86" s="122"/>
      <c r="D86" s="36">
        <v>21010300</v>
      </c>
      <c r="E86" s="29" t="s">
        <v>85</v>
      </c>
      <c r="F86" s="30">
        <v>1277.3</v>
      </c>
      <c r="G86" s="30">
        <v>546.3</v>
      </c>
      <c r="H86" s="30">
        <v>546.3</v>
      </c>
      <c r="I86" s="30">
        <v>162</v>
      </c>
      <c r="J86" s="27">
        <v>829.214</v>
      </c>
      <c r="K86" s="31">
        <f t="shared" si="6"/>
        <v>5.118604938271606</v>
      </c>
      <c r="L86" s="27">
        <f t="shared" si="5"/>
        <v>667.214</v>
      </c>
      <c r="M86" s="31">
        <f t="shared" si="7"/>
        <v>1.5178729635731285</v>
      </c>
      <c r="N86" s="143">
        <f t="shared" si="4"/>
        <v>282.9140000000001</v>
      </c>
      <c r="O86" s="17"/>
      <c r="P86" s="10"/>
      <c r="Q86" s="10"/>
    </row>
    <row r="87" spans="1:17" s="11" customFormat="1" ht="199.5" customHeight="1">
      <c r="A87" s="132"/>
      <c r="B87" s="122"/>
      <c r="C87" s="122"/>
      <c r="D87" s="28">
        <v>21010302</v>
      </c>
      <c r="E87" s="29" t="s">
        <v>86</v>
      </c>
      <c r="F87" s="30"/>
      <c r="G87" s="30">
        <v>0</v>
      </c>
      <c r="H87" s="30">
        <v>0</v>
      </c>
      <c r="I87" s="30">
        <v>0</v>
      </c>
      <c r="J87" s="27">
        <v>50.06801</v>
      </c>
      <c r="K87" s="31">
        <v>0</v>
      </c>
      <c r="L87" s="27">
        <f t="shared" si="5"/>
        <v>50.06801</v>
      </c>
      <c r="M87" s="31">
        <v>0</v>
      </c>
      <c r="N87" s="143">
        <f t="shared" si="4"/>
        <v>50.06801</v>
      </c>
      <c r="O87" s="17"/>
      <c r="P87" s="10"/>
      <c r="Q87" s="10"/>
    </row>
    <row r="88" spans="1:17" s="11" customFormat="1" ht="84" customHeight="1">
      <c r="A88" s="132"/>
      <c r="B88" s="122"/>
      <c r="C88" s="122"/>
      <c r="D88" s="23">
        <v>21080000</v>
      </c>
      <c r="E88" s="24" t="s">
        <v>87</v>
      </c>
      <c r="F88" s="26">
        <f>F90+F89</f>
        <v>629</v>
      </c>
      <c r="G88" s="26">
        <f>G90+G89</f>
        <v>435</v>
      </c>
      <c r="H88" s="26">
        <f>H90+H89</f>
        <v>435</v>
      </c>
      <c r="I88" s="26">
        <f>I90+I89</f>
        <v>105.2</v>
      </c>
      <c r="J88" s="26">
        <f>J90+J89</f>
        <v>182.27203</v>
      </c>
      <c r="K88" s="22">
        <f t="shared" si="6"/>
        <v>1.7326238593155894</v>
      </c>
      <c r="L88" s="26">
        <f t="shared" si="5"/>
        <v>77.07203</v>
      </c>
      <c r="M88" s="22">
        <f t="shared" si="7"/>
        <v>0.41901616091954025</v>
      </c>
      <c r="N88" s="20">
        <f t="shared" si="4"/>
        <v>-252.72797</v>
      </c>
      <c r="O88" s="17"/>
      <c r="P88" s="10"/>
      <c r="Q88" s="10"/>
    </row>
    <row r="89" spans="1:17" s="11" customFormat="1" ht="99" customHeight="1">
      <c r="A89" s="132"/>
      <c r="B89" s="122"/>
      <c r="C89" s="122"/>
      <c r="D89" s="36">
        <v>21080900</v>
      </c>
      <c r="E89" s="29" t="s">
        <v>88</v>
      </c>
      <c r="F89" s="30">
        <v>6.2</v>
      </c>
      <c r="G89" s="30">
        <v>12.9</v>
      </c>
      <c r="H89" s="30">
        <v>12.9</v>
      </c>
      <c r="I89" s="27">
        <v>1.2</v>
      </c>
      <c r="J89" s="27">
        <v>-4.30234</v>
      </c>
      <c r="K89" s="31">
        <f t="shared" si="6"/>
        <v>-3.5852833333333334</v>
      </c>
      <c r="L89" s="27">
        <f t="shared" si="5"/>
        <v>-5.50234</v>
      </c>
      <c r="M89" s="31">
        <f t="shared" si="7"/>
        <v>-0.3335147286821705</v>
      </c>
      <c r="N89" s="143">
        <f t="shared" si="4"/>
        <v>-17.20234</v>
      </c>
      <c r="O89" s="17"/>
      <c r="P89" s="10"/>
      <c r="Q89" s="10"/>
    </row>
    <row r="90" spans="1:17" s="11" customFormat="1" ht="102" customHeight="1">
      <c r="A90" s="132"/>
      <c r="B90" s="122"/>
      <c r="C90" s="122"/>
      <c r="D90" s="36">
        <v>21081100</v>
      </c>
      <c r="E90" s="29" t="s">
        <v>89</v>
      </c>
      <c r="F90" s="30">
        <v>622.8</v>
      </c>
      <c r="G90" s="30">
        <v>422.1</v>
      </c>
      <c r="H90" s="30">
        <v>422.1</v>
      </c>
      <c r="I90" s="30">
        <v>104</v>
      </c>
      <c r="J90" s="27">
        <v>186.57437</v>
      </c>
      <c r="K90" s="31">
        <f t="shared" si="6"/>
        <v>1.7939843269230769</v>
      </c>
      <c r="L90" s="27">
        <f t="shared" si="5"/>
        <v>82.57436999999999</v>
      </c>
      <c r="M90" s="31">
        <f t="shared" si="7"/>
        <v>0.4420146173892442</v>
      </c>
      <c r="N90" s="143">
        <f t="shared" si="4"/>
        <v>-235.52563000000004</v>
      </c>
      <c r="O90" s="17"/>
      <c r="P90" s="10"/>
      <c r="Q90" s="10"/>
    </row>
    <row r="91" spans="1:17" s="11" customFormat="1" ht="141" customHeight="1">
      <c r="A91" s="132"/>
      <c r="B91" s="122"/>
      <c r="C91" s="122"/>
      <c r="D91" s="32">
        <v>22000000</v>
      </c>
      <c r="E91" s="34" t="s">
        <v>90</v>
      </c>
      <c r="F91" s="25">
        <v>16081.2</v>
      </c>
      <c r="G91" s="26">
        <f>G92+G105+G107</f>
        <v>29288.699999999997</v>
      </c>
      <c r="H91" s="26">
        <f>H92+H105+H107</f>
        <v>29288.699999999997</v>
      </c>
      <c r="I91" s="26">
        <f>I92+I105+I107</f>
        <v>9860.1</v>
      </c>
      <c r="J91" s="26">
        <f>J92+J105+J107</f>
        <v>12366.337930000002</v>
      </c>
      <c r="K91" s="22">
        <f t="shared" si="6"/>
        <v>1.254179767953672</v>
      </c>
      <c r="L91" s="26">
        <f t="shared" si="5"/>
        <v>2506.237930000001</v>
      </c>
      <c r="M91" s="22">
        <f t="shared" si="7"/>
        <v>0.42222215154650095</v>
      </c>
      <c r="N91" s="20">
        <f t="shared" si="4"/>
        <v>-16922.362069999996</v>
      </c>
      <c r="O91" s="17"/>
      <c r="P91" s="10"/>
      <c r="Q91" s="10"/>
    </row>
    <row r="92" spans="1:17" s="11" customFormat="1" ht="101.25" customHeight="1">
      <c r="A92" s="132"/>
      <c r="B92" s="122"/>
      <c r="C92" s="122"/>
      <c r="D92" s="28">
        <v>22010000</v>
      </c>
      <c r="E92" s="39" t="s">
        <v>91</v>
      </c>
      <c r="F92" s="40">
        <f>F97+F98+F99+F100+F101+F104+F96+F93</f>
        <v>10982.6</v>
      </c>
      <c r="G92" s="40">
        <f>G93+G96+G97+G98+G99+G100+G101+G104+G102+G103</f>
        <v>24064.699999999997</v>
      </c>
      <c r="H92" s="40">
        <f>H93+H96+H97+H98+H99+H100+H101+H104+H102+H103</f>
        <v>24064.699999999997</v>
      </c>
      <c r="I92" s="40">
        <f>I93+I96+I97+I98+I99+I100+I101+I104+I102+I103</f>
        <v>7929.6</v>
      </c>
      <c r="J92" s="40">
        <f>J93+J96+J97+J98+J99+J100+J101+J104+J102+J103+J94+J95</f>
        <v>10707.24601</v>
      </c>
      <c r="K92" s="31">
        <f t="shared" si="6"/>
        <v>1.3502882881860372</v>
      </c>
      <c r="L92" s="27">
        <f t="shared" si="5"/>
        <v>2777.6460100000004</v>
      </c>
      <c r="M92" s="31">
        <f t="shared" si="7"/>
        <v>0.44493577771590764</v>
      </c>
      <c r="N92" s="143">
        <f t="shared" si="4"/>
        <v>-13357.453989999996</v>
      </c>
      <c r="O92" s="17"/>
      <c r="P92" s="10"/>
      <c r="Q92" s="10"/>
    </row>
    <row r="93" spans="1:17" s="11" customFormat="1" ht="101.25" customHeight="1">
      <c r="A93" s="132"/>
      <c r="B93" s="122"/>
      <c r="C93" s="122"/>
      <c r="D93" s="36">
        <v>22010200</v>
      </c>
      <c r="E93" s="29" t="s">
        <v>92</v>
      </c>
      <c r="F93" s="40">
        <v>5</v>
      </c>
      <c r="G93" s="40">
        <v>0.3</v>
      </c>
      <c r="H93" s="40">
        <v>0.3</v>
      </c>
      <c r="I93" s="40">
        <v>0</v>
      </c>
      <c r="J93" s="40">
        <v>0</v>
      </c>
      <c r="K93" s="31">
        <v>0</v>
      </c>
      <c r="L93" s="27">
        <f t="shared" si="5"/>
        <v>0</v>
      </c>
      <c r="M93" s="31">
        <f t="shared" si="7"/>
        <v>0</v>
      </c>
      <c r="N93" s="143">
        <f t="shared" si="4"/>
        <v>-0.3</v>
      </c>
      <c r="O93" s="17"/>
      <c r="P93" s="10"/>
      <c r="Q93" s="10"/>
    </row>
    <row r="94" spans="1:17" s="11" customFormat="1" ht="101.25" customHeight="1">
      <c r="A94" s="132"/>
      <c r="B94" s="122"/>
      <c r="C94" s="122"/>
      <c r="D94" s="36">
        <v>22010300</v>
      </c>
      <c r="E94" s="29" t="s">
        <v>120</v>
      </c>
      <c r="F94" s="40"/>
      <c r="G94" s="40">
        <v>0</v>
      </c>
      <c r="H94" s="40">
        <v>0</v>
      </c>
      <c r="I94" s="40">
        <v>0</v>
      </c>
      <c r="J94" s="27">
        <v>97.2589</v>
      </c>
      <c r="K94" s="31">
        <v>0</v>
      </c>
      <c r="L94" s="27">
        <f t="shared" si="5"/>
        <v>97.2589</v>
      </c>
      <c r="M94" s="31">
        <v>0</v>
      </c>
      <c r="N94" s="143">
        <f t="shared" si="4"/>
        <v>97.2589</v>
      </c>
      <c r="O94" s="17"/>
      <c r="P94" s="10"/>
      <c r="Q94" s="10"/>
    </row>
    <row r="95" spans="1:17" s="11" customFormat="1" ht="101.25" customHeight="1">
      <c r="A95" s="132"/>
      <c r="B95" s="122"/>
      <c r="C95" s="122"/>
      <c r="D95" s="36">
        <v>22010500</v>
      </c>
      <c r="E95" s="29" t="s">
        <v>93</v>
      </c>
      <c r="F95" s="40"/>
      <c r="G95" s="40">
        <v>0</v>
      </c>
      <c r="H95" s="40">
        <v>0</v>
      </c>
      <c r="I95" s="40">
        <v>0</v>
      </c>
      <c r="J95" s="27">
        <v>0.78</v>
      </c>
      <c r="K95" s="31">
        <v>0</v>
      </c>
      <c r="L95" s="27">
        <f t="shared" si="5"/>
        <v>0.78</v>
      </c>
      <c r="M95" s="31">
        <v>0</v>
      </c>
      <c r="N95" s="143">
        <f t="shared" si="4"/>
        <v>0.78</v>
      </c>
      <c r="O95" s="17"/>
      <c r="P95" s="10"/>
      <c r="Q95" s="10"/>
    </row>
    <row r="96" spans="1:17" s="11" customFormat="1" ht="111" customHeight="1">
      <c r="A96" s="132"/>
      <c r="B96" s="122"/>
      <c r="C96" s="122"/>
      <c r="D96" s="36">
        <v>22010600</v>
      </c>
      <c r="E96" s="29" t="s">
        <v>118</v>
      </c>
      <c r="F96" s="30">
        <v>2</v>
      </c>
      <c r="G96" s="30">
        <v>6.2</v>
      </c>
      <c r="H96" s="30">
        <v>6.2</v>
      </c>
      <c r="I96" s="30">
        <v>0.6</v>
      </c>
      <c r="J96" s="27">
        <v>0</v>
      </c>
      <c r="K96" s="31">
        <v>0</v>
      </c>
      <c r="L96" s="27">
        <f t="shared" si="5"/>
        <v>-0.6</v>
      </c>
      <c r="M96" s="31">
        <f t="shared" si="7"/>
        <v>0</v>
      </c>
      <c r="N96" s="143">
        <f t="shared" si="4"/>
        <v>-6.2</v>
      </c>
      <c r="O96" s="17"/>
      <c r="P96" s="10"/>
      <c r="Q96" s="10"/>
    </row>
    <row r="97" spans="1:17" s="11" customFormat="1" ht="148.5" customHeight="1">
      <c r="A97" s="132"/>
      <c r="B97" s="122"/>
      <c r="C97" s="122"/>
      <c r="D97" s="36">
        <v>22010700</v>
      </c>
      <c r="E97" s="29" t="s">
        <v>94</v>
      </c>
      <c r="F97" s="30">
        <v>3.5</v>
      </c>
      <c r="G97" s="30">
        <v>0</v>
      </c>
      <c r="H97" s="30">
        <v>0</v>
      </c>
      <c r="I97" s="30">
        <v>0</v>
      </c>
      <c r="J97" s="27">
        <v>2.34</v>
      </c>
      <c r="K97" s="31">
        <v>0</v>
      </c>
      <c r="L97" s="27">
        <f t="shared" si="5"/>
        <v>2.34</v>
      </c>
      <c r="M97" s="31">
        <v>0</v>
      </c>
      <c r="N97" s="143">
        <f t="shared" si="4"/>
        <v>2.34</v>
      </c>
      <c r="O97" s="17"/>
      <c r="P97" s="10"/>
      <c r="Q97" s="10"/>
    </row>
    <row r="98" spans="1:17" s="11" customFormat="1" ht="182.25" customHeight="1">
      <c r="A98" s="132"/>
      <c r="B98" s="122"/>
      <c r="C98" s="122"/>
      <c r="D98" s="36">
        <v>22010900</v>
      </c>
      <c r="E98" s="29" t="s">
        <v>95</v>
      </c>
      <c r="F98" s="30">
        <v>120</v>
      </c>
      <c r="G98" s="30">
        <v>71.6</v>
      </c>
      <c r="H98" s="30">
        <v>71.6</v>
      </c>
      <c r="I98" s="30">
        <v>24</v>
      </c>
      <c r="J98" s="27">
        <v>1.62885</v>
      </c>
      <c r="K98" s="31">
        <f t="shared" si="6"/>
        <v>0.06786874999999999</v>
      </c>
      <c r="L98" s="27">
        <f t="shared" si="5"/>
        <v>-22.37115</v>
      </c>
      <c r="M98" s="31">
        <f t="shared" si="7"/>
        <v>0.022749301675977655</v>
      </c>
      <c r="N98" s="143">
        <f t="shared" si="4"/>
        <v>-69.97115</v>
      </c>
      <c r="O98" s="17"/>
      <c r="P98" s="10"/>
      <c r="Q98" s="10"/>
    </row>
    <row r="99" spans="1:17" s="11" customFormat="1" ht="153" customHeight="1">
      <c r="A99" s="132"/>
      <c r="B99" s="122"/>
      <c r="C99" s="122"/>
      <c r="D99" s="36">
        <v>22011000</v>
      </c>
      <c r="E99" s="29" t="s">
        <v>96</v>
      </c>
      <c r="F99" s="30">
        <v>2000</v>
      </c>
      <c r="G99" s="30">
        <v>2815.6</v>
      </c>
      <c r="H99" s="30">
        <v>2815.6</v>
      </c>
      <c r="I99" s="30">
        <v>1000</v>
      </c>
      <c r="J99" s="27">
        <v>1000.78</v>
      </c>
      <c r="K99" s="31">
        <v>0</v>
      </c>
      <c r="L99" s="27">
        <f t="shared" si="5"/>
        <v>0.7799999999999727</v>
      </c>
      <c r="M99" s="31">
        <f t="shared" si="7"/>
        <v>0.3554411137945731</v>
      </c>
      <c r="N99" s="143">
        <f t="shared" si="4"/>
        <v>-1814.82</v>
      </c>
      <c r="O99" s="17"/>
      <c r="P99" s="10"/>
      <c r="Q99" s="10"/>
    </row>
    <row r="100" spans="1:17" s="11" customFormat="1" ht="144.75" customHeight="1">
      <c r="A100" s="132"/>
      <c r="B100" s="122"/>
      <c r="C100" s="122"/>
      <c r="D100" s="36">
        <v>22011100</v>
      </c>
      <c r="E100" s="29" t="s">
        <v>97</v>
      </c>
      <c r="F100" s="30">
        <v>7878.1</v>
      </c>
      <c r="G100" s="30">
        <v>8307.3</v>
      </c>
      <c r="H100" s="30">
        <v>8307.3</v>
      </c>
      <c r="I100" s="30">
        <v>2940</v>
      </c>
      <c r="J100" s="27">
        <v>3876.945</v>
      </c>
      <c r="K100" s="31">
        <f t="shared" si="6"/>
        <v>1.3186887755102041</v>
      </c>
      <c r="L100" s="27">
        <f t="shared" si="5"/>
        <v>936.9450000000002</v>
      </c>
      <c r="M100" s="31">
        <f t="shared" si="7"/>
        <v>0.4666913437578997</v>
      </c>
      <c r="N100" s="143">
        <f t="shared" si="4"/>
        <v>-4430.355</v>
      </c>
      <c r="O100" s="17"/>
      <c r="P100" s="10"/>
      <c r="Q100" s="10"/>
    </row>
    <row r="101" spans="1:17" s="11" customFormat="1" ht="126.75" customHeight="1">
      <c r="A101" s="132"/>
      <c r="B101" s="122"/>
      <c r="C101" s="122"/>
      <c r="D101" s="36">
        <v>22011800</v>
      </c>
      <c r="E101" s="29" t="s">
        <v>98</v>
      </c>
      <c r="F101" s="30">
        <v>974</v>
      </c>
      <c r="G101" s="30">
        <v>1071.9</v>
      </c>
      <c r="H101" s="30">
        <v>1071.9</v>
      </c>
      <c r="I101" s="30">
        <v>365</v>
      </c>
      <c r="J101" s="27">
        <v>214.87245</v>
      </c>
      <c r="K101" s="31">
        <f t="shared" si="6"/>
        <v>0.5886916438356165</v>
      </c>
      <c r="L101" s="27">
        <f t="shared" si="5"/>
        <v>-150.12755</v>
      </c>
      <c r="M101" s="31">
        <f t="shared" si="7"/>
        <v>0.20045941785614327</v>
      </c>
      <c r="N101" s="143">
        <f t="shared" si="4"/>
        <v>-857.0275500000001</v>
      </c>
      <c r="O101" s="17"/>
      <c r="P101" s="10"/>
      <c r="Q101" s="10"/>
    </row>
    <row r="102" spans="1:17" s="11" customFormat="1" ht="126.75" customHeight="1">
      <c r="A102" s="132"/>
      <c r="B102" s="122"/>
      <c r="C102" s="122"/>
      <c r="D102" s="36">
        <v>22012500</v>
      </c>
      <c r="E102" s="29" t="s">
        <v>99</v>
      </c>
      <c r="F102" s="30"/>
      <c r="G102" s="30">
        <v>11791.8</v>
      </c>
      <c r="H102" s="30">
        <v>11791.8</v>
      </c>
      <c r="I102" s="30">
        <v>3600</v>
      </c>
      <c r="J102" s="27">
        <v>4966.82979</v>
      </c>
      <c r="K102" s="31">
        <f t="shared" si="6"/>
        <v>1.3796749416666667</v>
      </c>
      <c r="L102" s="27">
        <f t="shared" si="5"/>
        <v>1366.8297899999998</v>
      </c>
      <c r="M102" s="31">
        <f t="shared" si="7"/>
        <v>0.42121048440441666</v>
      </c>
      <c r="N102" s="143">
        <f t="shared" si="4"/>
        <v>-6824.9702099999995</v>
      </c>
      <c r="O102" s="17"/>
      <c r="P102" s="10"/>
      <c r="Q102" s="10"/>
    </row>
    <row r="103" spans="1:17" s="11" customFormat="1" ht="126.75" customHeight="1">
      <c r="A103" s="132"/>
      <c r="B103" s="122"/>
      <c r="C103" s="122"/>
      <c r="D103" s="36">
        <v>22012600</v>
      </c>
      <c r="E103" s="29" t="s">
        <v>121</v>
      </c>
      <c r="F103" s="30"/>
      <c r="G103" s="30">
        <v>0</v>
      </c>
      <c r="H103" s="30">
        <v>0</v>
      </c>
      <c r="I103" s="30">
        <v>0</v>
      </c>
      <c r="J103" s="27">
        <v>497.57444</v>
      </c>
      <c r="K103" s="31">
        <v>0</v>
      </c>
      <c r="L103" s="27">
        <f t="shared" si="5"/>
        <v>497.57444</v>
      </c>
      <c r="M103" s="31">
        <v>0</v>
      </c>
      <c r="N103" s="143">
        <f t="shared" si="4"/>
        <v>497.57444</v>
      </c>
      <c r="O103" s="17"/>
      <c r="P103" s="10"/>
      <c r="Q103" s="10"/>
    </row>
    <row r="104" spans="1:17" s="11" customFormat="1" ht="320.25" customHeight="1">
      <c r="A104" s="132"/>
      <c r="B104" s="122"/>
      <c r="C104" s="122"/>
      <c r="D104" s="36">
        <v>22012900</v>
      </c>
      <c r="E104" s="109" t="s">
        <v>122</v>
      </c>
      <c r="F104" s="30"/>
      <c r="G104" s="30">
        <v>0</v>
      </c>
      <c r="H104" s="30">
        <v>0</v>
      </c>
      <c r="I104" s="30">
        <v>0</v>
      </c>
      <c r="J104" s="27">
        <v>48.23658</v>
      </c>
      <c r="K104" s="31">
        <v>0</v>
      </c>
      <c r="L104" s="27">
        <f t="shared" si="5"/>
        <v>48.23658</v>
      </c>
      <c r="M104" s="31">
        <v>0</v>
      </c>
      <c r="N104" s="143">
        <f t="shared" si="4"/>
        <v>48.23658</v>
      </c>
      <c r="O104" s="17"/>
      <c r="P104" s="10"/>
      <c r="Q104" s="10"/>
    </row>
    <row r="105" spans="1:17" s="11" customFormat="1" ht="168.75" customHeight="1">
      <c r="A105" s="132"/>
      <c r="B105" s="122"/>
      <c r="C105" s="122"/>
      <c r="D105" s="23">
        <v>22080000</v>
      </c>
      <c r="E105" s="24" t="s">
        <v>100</v>
      </c>
      <c r="F105" s="25">
        <v>4496.8</v>
      </c>
      <c r="G105" s="35">
        <f>G106</f>
        <v>2177.6</v>
      </c>
      <c r="H105" s="35">
        <f>H106</f>
        <v>2177.6</v>
      </c>
      <c r="I105" s="35">
        <f>I106</f>
        <v>870</v>
      </c>
      <c r="J105" s="35">
        <f>J106</f>
        <v>813.39724</v>
      </c>
      <c r="K105" s="22">
        <f t="shared" si="6"/>
        <v>0.9349393563218391</v>
      </c>
      <c r="L105" s="26">
        <f t="shared" si="5"/>
        <v>-56.60275999999999</v>
      </c>
      <c r="M105" s="22">
        <f t="shared" si="7"/>
        <v>0.37352922483468043</v>
      </c>
      <c r="N105" s="20">
        <f t="shared" si="4"/>
        <v>-1364.20276</v>
      </c>
      <c r="O105" s="17"/>
      <c r="P105" s="10"/>
      <c r="Q105" s="10"/>
    </row>
    <row r="106" spans="1:17" s="11" customFormat="1" ht="183">
      <c r="A106" s="132"/>
      <c r="B106" s="122"/>
      <c r="C106" s="122"/>
      <c r="D106" s="28">
        <v>22080400</v>
      </c>
      <c r="E106" s="29" t="s">
        <v>101</v>
      </c>
      <c r="F106" s="30">
        <v>4496.8</v>
      </c>
      <c r="G106" s="30">
        <v>2177.6</v>
      </c>
      <c r="H106" s="30">
        <v>2177.6</v>
      </c>
      <c r="I106" s="30">
        <v>870</v>
      </c>
      <c r="J106" s="27">
        <f>132.12725+681.26999</f>
        <v>813.39724</v>
      </c>
      <c r="K106" s="31">
        <f t="shared" si="6"/>
        <v>0.9349393563218391</v>
      </c>
      <c r="L106" s="27">
        <f t="shared" si="5"/>
        <v>-56.60275999999999</v>
      </c>
      <c r="M106" s="31">
        <f t="shared" si="7"/>
        <v>0.37352922483468043</v>
      </c>
      <c r="N106" s="143">
        <f t="shared" si="4"/>
        <v>-1364.20276</v>
      </c>
      <c r="O106" s="17"/>
      <c r="P106" s="10"/>
      <c r="Q106" s="10"/>
    </row>
    <row r="107" spans="1:17" s="11" customFormat="1" ht="59.25" customHeight="1">
      <c r="A107" s="132"/>
      <c r="B107" s="122"/>
      <c r="C107" s="122"/>
      <c r="D107" s="23">
        <v>22090000</v>
      </c>
      <c r="E107" s="24" t="s">
        <v>102</v>
      </c>
      <c r="F107" s="37">
        <v>601.8</v>
      </c>
      <c r="G107" s="35">
        <f>G108+G109+G110+G111</f>
        <v>3046.4</v>
      </c>
      <c r="H107" s="35">
        <f>H108+H109+H110+H111</f>
        <v>3046.4</v>
      </c>
      <c r="I107" s="35">
        <f>I108+I109+I110+I111</f>
        <v>1060.5</v>
      </c>
      <c r="J107" s="35">
        <f>J108+J109+J110+J111</f>
        <v>845.69468</v>
      </c>
      <c r="K107" s="22">
        <f t="shared" si="6"/>
        <v>0.7974490146157472</v>
      </c>
      <c r="L107" s="26">
        <f t="shared" si="5"/>
        <v>-214.80532000000005</v>
      </c>
      <c r="M107" s="22">
        <f t="shared" si="7"/>
        <v>0.27760460871848736</v>
      </c>
      <c r="N107" s="20">
        <f t="shared" si="4"/>
        <v>-2200.70532</v>
      </c>
      <c r="O107" s="17"/>
      <c r="P107" s="10"/>
      <c r="Q107" s="10"/>
    </row>
    <row r="108" spans="1:17" s="11" customFormat="1" ht="124.5" customHeight="1">
      <c r="A108" s="132"/>
      <c r="B108" s="122"/>
      <c r="C108" s="122"/>
      <c r="D108" s="28">
        <v>22090100</v>
      </c>
      <c r="E108" s="29" t="s">
        <v>103</v>
      </c>
      <c r="F108" s="30">
        <v>549</v>
      </c>
      <c r="G108" s="30">
        <v>740</v>
      </c>
      <c r="H108" s="30">
        <v>740</v>
      </c>
      <c r="I108" s="30">
        <v>202.5</v>
      </c>
      <c r="J108" s="27">
        <v>88.12276</v>
      </c>
      <c r="K108" s="31">
        <f t="shared" si="6"/>
        <v>0.43517412345679013</v>
      </c>
      <c r="L108" s="27">
        <f t="shared" si="5"/>
        <v>-114.37724</v>
      </c>
      <c r="M108" s="31">
        <f t="shared" si="7"/>
        <v>0.1190848108108108</v>
      </c>
      <c r="N108" s="143">
        <f t="shared" si="4"/>
        <v>-651.87724</v>
      </c>
      <c r="O108" s="17"/>
      <c r="P108" s="10"/>
      <c r="Q108" s="10"/>
    </row>
    <row r="109" spans="1:17" s="11" customFormat="1" ht="93.75" customHeight="1">
      <c r="A109" s="132"/>
      <c r="B109" s="122"/>
      <c r="C109" s="122"/>
      <c r="D109" s="28">
        <v>22090200</v>
      </c>
      <c r="E109" s="29" t="s">
        <v>104</v>
      </c>
      <c r="F109" s="30">
        <v>0</v>
      </c>
      <c r="G109" s="30">
        <v>390</v>
      </c>
      <c r="H109" s="30">
        <v>390</v>
      </c>
      <c r="I109" s="30">
        <v>163</v>
      </c>
      <c r="J109" s="27">
        <v>140.5621</v>
      </c>
      <c r="K109" s="31">
        <f t="shared" si="6"/>
        <v>0.862344171779141</v>
      </c>
      <c r="L109" s="27">
        <f t="shared" si="5"/>
        <v>-22.437900000000013</v>
      </c>
      <c r="M109" s="31">
        <f t="shared" si="7"/>
        <v>0.360415641025641</v>
      </c>
      <c r="N109" s="143">
        <f t="shared" si="4"/>
        <v>-249.4379</v>
      </c>
      <c r="O109" s="17"/>
      <c r="P109" s="10"/>
      <c r="Q109" s="10"/>
    </row>
    <row r="110" spans="1:17" s="11" customFormat="1" ht="272.25" customHeight="1">
      <c r="A110" s="132"/>
      <c r="B110" s="122"/>
      <c r="C110" s="122"/>
      <c r="D110" s="28">
        <v>22090300</v>
      </c>
      <c r="E110" s="29" t="s">
        <v>105</v>
      </c>
      <c r="F110" s="30">
        <v>0</v>
      </c>
      <c r="G110" s="30">
        <v>0</v>
      </c>
      <c r="H110" s="30">
        <v>0</v>
      </c>
      <c r="I110" s="30">
        <v>0</v>
      </c>
      <c r="J110" s="27">
        <v>0.255</v>
      </c>
      <c r="K110" s="31">
        <v>0</v>
      </c>
      <c r="L110" s="27">
        <f t="shared" si="5"/>
        <v>0.255</v>
      </c>
      <c r="M110" s="31">
        <v>0</v>
      </c>
      <c r="N110" s="143">
        <f t="shared" si="4"/>
        <v>0.255</v>
      </c>
      <c r="O110" s="17"/>
      <c r="P110" s="10"/>
      <c r="Q110" s="10"/>
    </row>
    <row r="111" spans="1:17" s="11" customFormat="1" ht="210.75" customHeight="1">
      <c r="A111" s="132"/>
      <c r="B111" s="122"/>
      <c r="C111" s="122"/>
      <c r="D111" s="28">
        <v>22090400</v>
      </c>
      <c r="E111" s="29" t="s">
        <v>106</v>
      </c>
      <c r="F111" s="30">
        <v>52.8</v>
      </c>
      <c r="G111" s="30">
        <v>1916.4</v>
      </c>
      <c r="H111" s="30">
        <v>1916.4</v>
      </c>
      <c r="I111" s="30">
        <v>695</v>
      </c>
      <c r="J111" s="27">
        <v>616.75482</v>
      </c>
      <c r="K111" s="31">
        <f t="shared" si="6"/>
        <v>0.8874170071942445</v>
      </c>
      <c r="L111" s="27">
        <f t="shared" si="5"/>
        <v>-78.24518</v>
      </c>
      <c r="M111" s="31">
        <f t="shared" si="7"/>
        <v>0.32182989981214777</v>
      </c>
      <c r="N111" s="143">
        <f t="shared" si="4"/>
        <v>-1299.64518</v>
      </c>
      <c r="O111" s="17"/>
      <c r="P111" s="10"/>
      <c r="Q111" s="10"/>
    </row>
    <row r="112" spans="1:17" s="11" customFormat="1" ht="62.25" customHeight="1">
      <c r="A112" s="132"/>
      <c r="B112" s="122"/>
      <c r="C112" s="122"/>
      <c r="D112" s="32">
        <v>24000000</v>
      </c>
      <c r="E112" s="24" t="s">
        <v>107</v>
      </c>
      <c r="F112" s="37">
        <v>162.3</v>
      </c>
      <c r="G112" s="35">
        <f>G114+G113</f>
        <v>183</v>
      </c>
      <c r="H112" s="35">
        <f>H114+H113</f>
        <v>333</v>
      </c>
      <c r="I112" s="35">
        <f>I114+I113</f>
        <v>210</v>
      </c>
      <c r="J112" s="35">
        <f>J114+J113</f>
        <v>407.95207</v>
      </c>
      <c r="K112" s="22">
        <f t="shared" si="6"/>
        <v>1.9426289047619048</v>
      </c>
      <c r="L112" s="26">
        <f t="shared" si="5"/>
        <v>197.95207</v>
      </c>
      <c r="M112" s="22">
        <f t="shared" si="7"/>
        <v>1.2250812912912912</v>
      </c>
      <c r="N112" s="20">
        <f t="shared" si="4"/>
        <v>74.95206999999999</v>
      </c>
      <c r="O112" s="17"/>
      <c r="P112" s="10"/>
      <c r="Q112" s="10"/>
    </row>
    <row r="113" spans="1:17" s="11" customFormat="1" ht="216" customHeight="1">
      <c r="A113" s="132"/>
      <c r="B113" s="122"/>
      <c r="C113" s="122"/>
      <c r="D113" s="36">
        <v>24030000</v>
      </c>
      <c r="E113" s="29" t="s">
        <v>108</v>
      </c>
      <c r="F113" s="30">
        <v>20</v>
      </c>
      <c r="G113" s="30">
        <v>0</v>
      </c>
      <c r="H113" s="30">
        <v>0</v>
      </c>
      <c r="I113" s="30">
        <v>0</v>
      </c>
      <c r="J113" s="27">
        <v>3.99262</v>
      </c>
      <c r="K113" s="31">
        <v>0</v>
      </c>
      <c r="L113" s="27">
        <f t="shared" si="5"/>
        <v>3.99262</v>
      </c>
      <c r="M113" s="31">
        <v>0</v>
      </c>
      <c r="N113" s="143">
        <f t="shared" si="4"/>
        <v>3.99262</v>
      </c>
      <c r="O113" s="17"/>
      <c r="P113" s="10"/>
      <c r="Q113" s="10"/>
    </row>
    <row r="114" spans="1:17" s="11" customFormat="1" ht="63">
      <c r="A114" s="132"/>
      <c r="B114" s="122"/>
      <c r="C114" s="122"/>
      <c r="D114" s="28">
        <v>24060000</v>
      </c>
      <c r="E114" s="39" t="s">
        <v>109</v>
      </c>
      <c r="F114" s="30">
        <v>142.3</v>
      </c>
      <c r="G114" s="27">
        <f>G115</f>
        <v>183</v>
      </c>
      <c r="H114" s="27">
        <f>H115</f>
        <v>333</v>
      </c>
      <c r="I114" s="27">
        <f>I115</f>
        <v>210</v>
      </c>
      <c r="J114" s="27">
        <f>J115</f>
        <v>403.95945</v>
      </c>
      <c r="K114" s="31">
        <f t="shared" si="6"/>
        <v>1.9236164285714286</v>
      </c>
      <c r="L114" s="27">
        <f t="shared" si="5"/>
        <v>193.95945</v>
      </c>
      <c r="M114" s="31">
        <f t="shared" si="7"/>
        <v>1.2130914414414415</v>
      </c>
      <c r="N114" s="143">
        <f t="shared" si="4"/>
        <v>70.95945</v>
      </c>
      <c r="O114" s="17"/>
      <c r="P114" s="10"/>
      <c r="Q114" s="10"/>
    </row>
    <row r="115" spans="1:17" s="11" customFormat="1" ht="63">
      <c r="A115" s="132"/>
      <c r="B115" s="122"/>
      <c r="C115" s="122"/>
      <c r="D115" s="28">
        <v>24060300</v>
      </c>
      <c r="E115" s="39" t="s">
        <v>110</v>
      </c>
      <c r="F115" s="41">
        <v>142.3</v>
      </c>
      <c r="G115" s="41">
        <v>183</v>
      </c>
      <c r="H115" s="41">
        <v>333</v>
      </c>
      <c r="I115" s="41">
        <v>210</v>
      </c>
      <c r="J115" s="42">
        <v>403.95945</v>
      </c>
      <c r="K115" s="31">
        <f t="shared" si="6"/>
        <v>1.9236164285714286</v>
      </c>
      <c r="L115" s="27">
        <f t="shared" si="5"/>
        <v>193.95945</v>
      </c>
      <c r="M115" s="31">
        <f t="shared" si="7"/>
        <v>1.2130914414414415</v>
      </c>
      <c r="N115" s="143">
        <f t="shared" si="4"/>
        <v>70.95945</v>
      </c>
      <c r="O115" s="17"/>
      <c r="P115" s="10"/>
      <c r="Q115" s="10"/>
    </row>
    <row r="116" spans="1:17" s="11" customFormat="1" ht="62.25">
      <c r="A116" s="132"/>
      <c r="B116" s="122"/>
      <c r="C116" s="122"/>
      <c r="D116" s="32">
        <v>30000000</v>
      </c>
      <c r="E116" s="43" t="s">
        <v>111</v>
      </c>
      <c r="F116" s="25">
        <v>48.4</v>
      </c>
      <c r="G116" s="26">
        <f aca="true" t="shared" si="8" ref="G116:J117">G117</f>
        <v>16.9</v>
      </c>
      <c r="H116" s="26">
        <f t="shared" si="8"/>
        <v>16.9</v>
      </c>
      <c r="I116" s="26">
        <f t="shared" si="8"/>
        <v>6</v>
      </c>
      <c r="J116" s="26">
        <f t="shared" si="8"/>
        <v>553.24762</v>
      </c>
      <c r="K116" s="22">
        <f t="shared" si="6"/>
        <v>92.20793666666667</v>
      </c>
      <c r="L116" s="26">
        <f t="shared" si="5"/>
        <v>547.24762</v>
      </c>
      <c r="M116" s="22">
        <f t="shared" si="7"/>
        <v>32.73654556213018</v>
      </c>
      <c r="N116" s="20">
        <f t="shared" si="4"/>
        <v>536.34762</v>
      </c>
      <c r="O116" s="17"/>
      <c r="P116" s="10"/>
      <c r="Q116" s="10"/>
    </row>
    <row r="117" spans="1:17" s="11" customFormat="1" ht="75.75" customHeight="1">
      <c r="A117" s="132"/>
      <c r="B117" s="122"/>
      <c r="C117" s="122"/>
      <c r="D117" s="23">
        <v>31000000</v>
      </c>
      <c r="E117" s="24" t="s">
        <v>112</v>
      </c>
      <c r="F117" s="44">
        <v>48.4</v>
      </c>
      <c r="G117" s="45">
        <f t="shared" si="8"/>
        <v>16.9</v>
      </c>
      <c r="H117" s="45">
        <f t="shared" si="8"/>
        <v>16.9</v>
      </c>
      <c r="I117" s="45">
        <f t="shared" si="8"/>
        <v>6</v>
      </c>
      <c r="J117" s="45">
        <f>J118+J121</f>
        <v>553.24762</v>
      </c>
      <c r="K117" s="31">
        <f t="shared" si="6"/>
        <v>92.20793666666667</v>
      </c>
      <c r="L117" s="27">
        <f t="shared" si="5"/>
        <v>547.24762</v>
      </c>
      <c r="M117" s="31">
        <f t="shared" si="7"/>
        <v>32.73654556213018</v>
      </c>
      <c r="N117" s="143">
        <f t="shared" si="4"/>
        <v>536.34762</v>
      </c>
      <c r="O117" s="17"/>
      <c r="P117" s="10"/>
      <c r="Q117" s="10"/>
    </row>
    <row r="118" spans="1:17" s="11" customFormat="1" ht="324" customHeight="1" thickBot="1">
      <c r="A118" s="133"/>
      <c r="B118" s="122"/>
      <c r="C118" s="122"/>
      <c r="D118" s="46">
        <v>31010200</v>
      </c>
      <c r="E118" s="47" t="s">
        <v>113</v>
      </c>
      <c r="F118" s="30">
        <v>48.4</v>
      </c>
      <c r="G118" s="30">
        <v>16.9</v>
      </c>
      <c r="H118" s="30">
        <v>16.9</v>
      </c>
      <c r="I118" s="30">
        <v>6</v>
      </c>
      <c r="J118" s="27">
        <v>553.24762</v>
      </c>
      <c r="K118" s="31">
        <f t="shared" si="6"/>
        <v>92.20793666666667</v>
      </c>
      <c r="L118" s="27">
        <f t="shared" si="5"/>
        <v>547.24762</v>
      </c>
      <c r="M118" s="31">
        <f t="shared" si="7"/>
        <v>32.73654556213018</v>
      </c>
      <c r="N118" s="143">
        <f t="shared" si="4"/>
        <v>536.34762</v>
      </c>
      <c r="O118" s="17"/>
      <c r="P118" s="10"/>
      <c r="Q118" s="10"/>
    </row>
    <row r="119" spans="1:17" s="50" customFormat="1" ht="46.5" customHeight="1" hidden="1">
      <c r="A119" s="134"/>
      <c r="B119" s="123"/>
      <c r="C119" s="123"/>
      <c r="D119" s="48"/>
      <c r="E119" s="49"/>
      <c r="F119" s="45"/>
      <c r="G119" s="45"/>
      <c r="H119" s="45"/>
      <c r="I119" s="45"/>
      <c r="J119" s="45"/>
      <c r="K119" s="31" t="e">
        <f t="shared" si="6"/>
        <v>#DIV/0!</v>
      </c>
      <c r="L119" s="27">
        <f t="shared" si="5"/>
        <v>0</v>
      </c>
      <c r="M119" s="31" t="e">
        <f t="shared" si="7"/>
        <v>#DIV/0!</v>
      </c>
      <c r="N119" s="143">
        <f t="shared" si="4"/>
        <v>0</v>
      </c>
      <c r="O119" s="17"/>
      <c r="P119" s="10"/>
      <c r="Q119" s="10"/>
    </row>
    <row r="120" spans="1:17" s="55" customFormat="1" ht="90.75" customHeight="1" hidden="1">
      <c r="A120" s="124"/>
      <c r="B120" s="125"/>
      <c r="C120" s="125"/>
      <c r="D120" s="51"/>
      <c r="E120" s="52" t="s">
        <v>114</v>
      </c>
      <c r="F120" s="42"/>
      <c r="G120" s="42"/>
      <c r="H120" s="42"/>
      <c r="I120" s="42"/>
      <c r="J120" s="53"/>
      <c r="K120" s="31" t="e">
        <f t="shared" si="6"/>
        <v>#DIV/0!</v>
      </c>
      <c r="L120" s="27">
        <f t="shared" si="5"/>
        <v>0</v>
      </c>
      <c r="M120" s="31" t="e">
        <f t="shared" si="7"/>
        <v>#DIV/0!</v>
      </c>
      <c r="N120" s="143">
        <f t="shared" si="4"/>
        <v>0</v>
      </c>
      <c r="O120" s="17"/>
      <c r="P120" s="10"/>
      <c r="Q120" s="10"/>
    </row>
    <row r="121" spans="1:17" s="55" customFormat="1" ht="142.5" customHeight="1" thickBot="1">
      <c r="A121" s="135"/>
      <c r="B121" s="125"/>
      <c r="C121" s="125"/>
      <c r="D121" s="112">
        <v>31020000</v>
      </c>
      <c r="E121" s="113" t="s">
        <v>115</v>
      </c>
      <c r="F121" s="42"/>
      <c r="G121" s="42">
        <v>0</v>
      </c>
      <c r="H121" s="42">
        <v>0</v>
      </c>
      <c r="I121" s="42">
        <v>0</v>
      </c>
      <c r="J121" s="53">
        <v>0</v>
      </c>
      <c r="K121" s="54">
        <v>0</v>
      </c>
      <c r="L121" s="42">
        <f t="shared" si="5"/>
        <v>0</v>
      </c>
      <c r="M121" s="54">
        <v>0</v>
      </c>
      <c r="N121" s="144">
        <f t="shared" si="4"/>
        <v>0</v>
      </c>
      <c r="O121" s="17"/>
      <c r="P121" s="10"/>
      <c r="Q121" s="10"/>
    </row>
    <row r="122" spans="1:22" s="55" customFormat="1" ht="75" customHeight="1" thickBot="1">
      <c r="A122" s="136"/>
      <c r="B122" s="123"/>
      <c r="C122" s="123"/>
      <c r="D122" s="114"/>
      <c r="E122" s="115" t="s">
        <v>116</v>
      </c>
      <c r="F122" s="116">
        <v>1096783</v>
      </c>
      <c r="G122" s="117">
        <f>G5+G83+G116</f>
        <v>1855283.4999999998</v>
      </c>
      <c r="H122" s="117">
        <f>H5+H83+H116</f>
        <v>1943907.5</v>
      </c>
      <c r="I122" s="117">
        <f>I5+I83+I116</f>
        <v>823997.4</v>
      </c>
      <c r="J122" s="117">
        <f>J5+J83+J116</f>
        <v>1031697.7563100002</v>
      </c>
      <c r="K122" s="118">
        <f t="shared" si="6"/>
        <v>1.2520643345597937</v>
      </c>
      <c r="L122" s="119">
        <f t="shared" si="5"/>
        <v>207700.35631000018</v>
      </c>
      <c r="M122" s="118">
        <f t="shared" si="7"/>
        <v>0.5307339759273526</v>
      </c>
      <c r="N122" s="120">
        <f t="shared" si="4"/>
        <v>-912209.7436899998</v>
      </c>
      <c r="O122" s="17"/>
      <c r="P122" s="10"/>
      <c r="Q122" s="10"/>
      <c r="V122" s="56"/>
    </row>
    <row r="123" spans="1:17" s="11" customFormat="1" ht="68.25" customHeight="1">
      <c r="A123" s="57"/>
      <c r="B123" s="106"/>
      <c r="C123" s="106"/>
      <c r="D123" s="58"/>
      <c r="E123" s="59"/>
      <c r="F123" s="60"/>
      <c r="G123" s="60"/>
      <c r="H123" s="60"/>
      <c r="I123" s="60"/>
      <c r="J123" s="61"/>
      <c r="K123" s="61"/>
      <c r="L123" s="61"/>
      <c r="M123" s="62"/>
      <c r="N123" s="63"/>
      <c r="O123" s="10"/>
      <c r="P123" s="10"/>
      <c r="Q123" s="10"/>
    </row>
    <row r="124" spans="1:17" s="11" customFormat="1" ht="92.25" customHeight="1">
      <c r="A124" s="64"/>
      <c r="B124" s="64"/>
      <c r="C124" s="64"/>
      <c r="D124" s="65"/>
      <c r="E124" s="66"/>
      <c r="F124" s="67"/>
      <c r="G124" s="67"/>
      <c r="H124" s="67"/>
      <c r="I124" s="67"/>
      <c r="J124" s="68"/>
      <c r="K124" s="68"/>
      <c r="L124" s="69"/>
      <c r="M124" s="70"/>
      <c r="N124" s="71"/>
      <c r="O124" s="10"/>
      <c r="P124" s="10"/>
      <c r="Q124" s="10"/>
    </row>
    <row r="125" spans="1:17" s="11" customFormat="1" ht="36" customHeight="1">
      <c r="A125" s="72"/>
      <c r="B125" s="72"/>
      <c r="C125" s="72"/>
      <c r="D125" s="73"/>
      <c r="E125" s="74"/>
      <c r="F125" s="75"/>
      <c r="G125" s="75"/>
      <c r="H125" s="75"/>
      <c r="I125" s="75"/>
      <c r="J125" s="76"/>
      <c r="K125" s="76"/>
      <c r="L125" s="76"/>
      <c r="M125" s="77"/>
      <c r="N125" s="78"/>
      <c r="O125" s="10"/>
      <c r="P125" s="10"/>
      <c r="Q125" s="10"/>
    </row>
    <row r="126" spans="1:17" s="11" customFormat="1" ht="30">
      <c r="A126" s="72"/>
      <c r="B126" s="72"/>
      <c r="C126" s="72"/>
      <c r="D126" s="79"/>
      <c r="E126" s="74"/>
      <c r="F126" s="75"/>
      <c r="G126" s="75"/>
      <c r="H126" s="75"/>
      <c r="I126" s="75"/>
      <c r="J126" s="76"/>
      <c r="K126" s="76"/>
      <c r="L126" s="76"/>
      <c r="M126" s="77"/>
      <c r="N126" s="78"/>
      <c r="O126" s="10"/>
      <c r="P126" s="10"/>
      <c r="Q126" s="10"/>
    </row>
    <row r="127" spans="1:17" s="11" customFormat="1" ht="39.75" customHeight="1">
      <c r="A127" s="72"/>
      <c r="B127" s="72"/>
      <c r="C127" s="72"/>
      <c r="D127" s="79"/>
      <c r="E127" s="74"/>
      <c r="F127" s="75"/>
      <c r="G127" s="75"/>
      <c r="H127" s="75"/>
      <c r="I127" s="75"/>
      <c r="J127" s="76"/>
      <c r="K127" s="76"/>
      <c r="L127" s="76"/>
      <c r="M127" s="77"/>
      <c r="N127" s="78"/>
      <c r="O127" s="10"/>
      <c r="P127" s="10"/>
      <c r="Q127" s="10"/>
    </row>
    <row r="128" spans="1:17" s="11" customFormat="1" ht="61.5" customHeight="1">
      <c r="A128" s="72"/>
      <c r="B128" s="72"/>
      <c r="C128" s="72"/>
      <c r="D128" s="80"/>
      <c r="E128" s="81"/>
      <c r="F128" s="82"/>
      <c r="G128" s="82"/>
      <c r="H128" s="82"/>
      <c r="I128" s="83"/>
      <c r="J128" s="76"/>
      <c r="K128" s="76"/>
      <c r="L128" s="76"/>
      <c r="M128" s="77"/>
      <c r="N128" s="78"/>
      <c r="O128" s="10"/>
      <c r="P128" s="10"/>
      <c r="Q128" s="10"/>
    </row>
    <row r="129" spans="1:17" s="11" customFormat="1" ht="59.25" customHeight="1" hidden="1">
      <c r="A129" s="72"/>
      <c r="B129" s="72"/>
      <c r="C129" s="72"/>
      <c r="D129" s="80"/>
      <c r="E129" s="81"/>
      <c r="F129" s="82"/>
      <c r="G129" s="82"/>
      <c r="H129" s="82"/>
      <c r="I129" s="83"/>
      <c r="J129" s="76"/>
      <c r="K129" s="76"/>
      <c r="L129" s="76"/>
      <c r="M129" s="77"/>
      <c r="N129" s="78"/>
      <c r="O129" s="10"/>
      <c r="P129" s="10"/>
      <c r="Q129" s="10"/>
    </row>
    <row r="130" spans="1:17" s="11" customFormat="1" ht="69" customHeight="1" hidden="1">
      <c r="A130" s="72"/>
      <c r="B130" s="72"/>
      <c r="C130" s="72"/>
      <c r="D130" s="79"/>
      <c r="E130" s="74"/>
      <c r="F130" s="75"/>
      <c r="G130" s="75"/>
      <c r="H130" s="75"/>
      <c r="I130" s="83"/>
      <c r="J130" s="76"/>
      <c r="K130" s="76"/>
      <c r="L130" s="76"/>
      <c r="M130" s="77"/>
      <c r="N130" s="78"/>
      <c r="O130" s="10"/>
      <c r="P130" s="10"/>
      <c r="Q130" s="10"/>
    </row>
    <row r="131" spans="1:17" s="11" customFormat="1" ht="103.5" customHeight="1">
      <c r="A131" s="72"/>
      <c r="B131" s="72"/>
      <c r="C131" s="72"/>
      <c r="D131" s="79"/>
      <c r="E131" s="74"/>
      <c r="F131" s="75"/>
      <c r="G131" s="75"/>
      <c r="H131" s="75"/>
      <c r="I131" s="75"/>
      <c r="J131" s="76"/>
      <c r="K131" s="76"/>
      <c r="L131" s="76"/>
      <c r="M131" s="77"/>
      <c r="N131" s="78"/>
      <c r="O131" s="10"/>
      <c r="P131" s="10"/>
      <c r="Q131" s="10"/>
    </row>
    <row r="132" spans="1:17" s="11" customFormat="1" ht="30">
      <c r="A132" s="72"/>
      <c r="B132" s="72"/>
      <c r="C132" s="72"/>
      <c r="D132" s="79"/>
      <c r="E132" s="74"/>
      <c r="F132" s="75"/>
      <c r="G132" s="75"/>
      <c r="H132" s="75"/>
      <c r="I132" s="83"/>
      <c r="J132" s="76"/>
      <c r="K132" s="76"/>
      <c r="L132" s="76"/>
      <c r="M132" s="77"/>
      <c r="N132" s="78"/>
      <c r="O132" s="10"/>
      <c r="P132" s="10"/>
      <c r="Q132" s="10"/>
    </row>
    <row r="133" spans="1:17" s="11" customFormat="1" ht="30" hidden="1">
      <c r="A133" s="72"/>
      <c r="B133" s="72"/>
      <c r="C133" s="72"/>
      <c r="D133" s="79"/>
      <c r="E133" s="74"/>
      <c r="F133" s="75"/>
      <c r="G133" s="75"/>
      <c r="H133" s="75"/>
      <c r="I133" s="83"/>
      <c r="J133" s="76"/>
      <c r="K133" s="76"/>
      <c r="L133" s="76"/>
      <c r="M133" s="77"/>
      <c r="N133" s="78"/>
      <c r="O133" s="10"/>
      <c r="P133" s="10"/>
      <c r="Q133" s="10"/>
    </row>
    <row r="134" spans="1:17" s="11" customFormat="1" ht="163.5" customHeight="1">
      <c r="A134" s="72"/>
      <c r="B134" s="72"/>
      <c r="C134" s="72"/>
      <c r="D134" s="79"/>
      <c r="E134" s="74"/>
      <c r="F134" s="75"/>
      <c r="G134" s="75"/>
      <c r="H134" s="75"/>
      <c r="I134" s="75"/>
      <c r="J134" s="76"/>
      <c r="K134" s="76"/>
      <c r="L134" s="76"/>
      <c r="M134" s="77"/>
      <c r="N134" s="78"/>
      <c r="O134" s="10"/>
      <c r="P134" s="10"/>
      <c r="Q134" s="10"/>
    </row>
    <row r="135" spans="1:17" s="11" customFormat="1" ht="30">
      <c r="A135" s="72"/>
      <c r="B135" s="72"/>
      <c r="C135" s="72"/>
      <c r="D135" s="79"/>
      <c r="E135" s="74"/>
      <c r="F135" s="75"/>
      <c r="G135" s="75"/>
      <c r="H135" s="75"/>
      <c r="I135" s="75"/>
      <c r="J135" s="76"/>
      <c r="K135" s="76"/>
      <c r="L135" s="76"/>
      <c r="M135" s="77"/>
      <c r="N135" s="78"/>
      <c r="O135" s="10"/>
      <c r="P135" s="10"/>
      <c r="Q135" s="10"/>
    </row>
    <row r="136" spans="1:17" s="11" customFormat="1" ht="30">
      <c r="A136" s="72"/>
      <c r="B136" s="72"/>
      <c r="C136" s="72"/>
      <c r="D136" s="79"/>
      <c r="E136" s="74"/>
      <c r="F136" s="75"/>
      <c r="G136" s="75"/>
      <c r="H136" s="75"/>
      <c r="I136" s="75"/>
      <c r="J136" s="76"/>
      <c r="K136" s="76"/>
      <c r="L136" s="76"/>
      <c r="M136" s="77"/>
      <c r="N136" s="78"/>
      <c r="O136" s="10"/>
      <c r="P136" s="10"/>
      <c r="Q136" s="10"/>
    </row>
    <row r="137" spans="1:17" s="11" customFormat="1" ht="30" hidden="1">
      <c r="A137" s="72"/>
      <c r="B137" s="72"/>
      <c r="C137" s="72"/>
      <c r="D137" s="79"/>
      <c r="E137" s="74"/>
      <c r="F137" s="75"/>
      <c r="G137" s="75"/>
      <c r="H137" s="75"/>
      <c r="I137" s="83"/>
      <c r="J137" s="76"/>
      <c r="K137" s="76"/>
      <c r="L137" s="76"/>
      <c r="M137" s="77"/>
      <c r="N137" s="78"/>
      <c r="O137" s="10"/>
      <c r="P137" s="10"/>
      <c r="Q137" s="10"/>
    </row>
    <row r="138" spans="1:17" s="11" customFormat="1" ht="91.5" customHeight="1">
      <c r="A138" s="72"/>
      <c r="B138" s="72"/>
      <c r="C138" s="72"/>
      <c r="D138" s="79"/>
      <c r="E138" s="74"/>
      <c r="F138" s="75"/>
      <c r="G138" s="75"/>
      <c r="H138" s="75"/>
      <c r="I138" s="75"/>
      <c r="J138" s="76"/>
      <c r="K138" s="76"/>
      <c r="L138" s="76"/>
      <c r="M138" s="77"/>
      <c r="N138" s="78"/>
      <c r="O138" s="10"/>
      <c r="P138" s="10"/>
      <c r="Q138" s="10"/>
    </row>
    <row r="139" spans="1:17" s="11" customFormat="1" ht="135.75" customHeight="1">
      <c r="A139" s="72"/>
      <c r="B139" s="72"/>
      <c r="C139" s="72"/>
      <c r="D139" s="79"/>
      <c r="E139" s="74"/>
      <c r="F139" s="75"/>
      <c r="G139" s="75"/>
      <c r="H139" s="75"/>
      <c r="I139" s="75"/>
      <c r="J139" s="76"/>
      <c r="K139" s="76"/>
      <c r="L139" s="76"/>
      <c r="M139" s="77"/>
      <c r="N139" s="78"/>
      <c r="O139" s="10"/>
      <c r="P139" s="10"/>
      <c r="Q139" s="10"/>
    </row>
    <row r="140" spans="1:17" s="11" customFormat="1" ht="36" customHeight="1">
      <c r="A140" s="72"/>
      <c r="B140" s="72"/>
      <c r="C140" s="72"/>
      <c r="D140" s="79"/>
      <c r="E140" s="74"/>
      <c r="F140" s="75"/>
      <c r="G140" s="75"/>
      <c r="H140" s="75"/>
      <c r="I140" s="75"/>
      <c r="J140" s="76"/>
      <c r="K140" s="76"/>
      <c r="L140" s="76"/>
      <c r="M140" s="77"/>
      <c r="N140" s="78"/>
      <c r="O140" s="10"/>
      <c r="P140" s="10"/>
      <c r="Q140" s="10"/>
    </row>
    <row r="141" spans="1:17" s="11" customFormat="1" ht="32.25" customHeight="1" hidden="1">
      <c r="A141" s="72"/>
      <c r="B141" s="72"/>
      <c r="C141" s="72"/>
      <c r="D141" s="80"/>
      <c r="E141" s="81"/>
      <c r="F141" s="82"/>
      <c r="G141" s="82"/>
      <c r="H141" s="82"/>
      <c r="I141" s="83"/>
      <c r="J141" s="76"/>
      <c r="K141" s="76"/>
      <c r="L141" s="76"/>
      <c r="M141" s="77"/>
      <c r="N141" s="78"/>
      <c r="O141" s="10"/>
      <c r="P141" s="10"/>
      <c r="Q141" s="10"/>
    </row>
    <row r="142" spans="1:17" s="11" customFormat="1" ht="50.25" customHeight="1" hidden="1">
      <c r="A142" s="72"/>
      <c r="B142" s="72"/>
      <c r="C142" s="72"/>
      <c r="D142" s="80"/>
      <c r="E142" s="81"/>
      <c r="F142" s="82"/>
      <c r="G142" s="82"/>
      <c r="H142" s="82"/>
      <c r="I142" s="83"/>
      <c r="J142" s="76"/>
      <c r="K142" s="76"/>
      <c r="L142" s="76"/>
      <c r="M142" s="77"/>
      <c r="N142" s="78"/>
      <c r="O142" s="10"/>
      <c r="P142" s="10"/>
      <c r="Q142" s="10"/>
    </row>
    <row r="143" spans="1:17" s="85" customFormat="1" ht="160.5" customHeight="1" thickBot="1">
      <c r="A143" s="84"/>
      <c r="B143" s="107"/>
      <c r="C143" s="107"/>
      <c r="D143" s="80"/>
      <c r="E143" s="74"/>
      <c r="F143" s="75"/>
      <c r="G143" s="75"/>
      <c r="H143" s="75"/>
      <c r="I143" s="75"/>
      <c r="J143" s="76"/>
      <c r="K143" s="76"/>
      <c r="L143" s="76"/>
      <c r="M143" s="77"/>
      <c r="N143" s="78"/>
      <c r="O143" s="10"/>
      <c r="P143" s="10"/>
      <c r="Q143" s="10"/>
    </row>
    <row r="144" spans="1:17" s="50" customFormat="1" ht="49.5" customHeight="1" hidden="1" thickBot="1">
      <c r="A144" s="86"/>
      <c r="B144" s="108"/>
      <c r="C144" s="108"/>
      <c r="D144" s="87"/>
      <c r="E144" s="88"/>
      <c r="F144" s="89"/>
      <c r="G144" s="89"/>
      <c r="H144" s="89"/>
      <c r="I144" s="89"/>
      <c r="J144" s="89"/>
      <c r="K144" s="89"/>
      <c r="L144" s="89"/>
      <c r="M144" s="77"/>
      <c r="N144" s="78"/>
      <c r="O144" s="10"/>
      <c r="P144" s="10"/>
      <c r="Q144" s="10"/>
    </row>
    <row r="145" spans="1:17" s="95" customFormat="1" ht="100.5" customHeight="1" hidden="1" thickBot="1">
      <c r="A145" s="90"/>
      <c r="B145" s="106"/>
      <c r="C145" s="106"/>
      <c r="D145" s="87"/>
      <c r="E145" s="91"/>
      <c r="F145" s="92"/>
      <c r="G145" s="92"/>
      <c r="H145" s="92"/>
      <c r="I145" s="92"/>
      <c r="J145" s="92"/>
      <c r="K145" s="92"/>
      <c r="L145" s="92"/>
      <c r="M145" s="93"/>
      <c r="N145" s="94"/>
      <c r="O145" s="10"/>
      <c r="P145" s="10"/>
      <c r="Q145" s="10"/>
    </row>
    <row r="146" spans="1:17" s="102" customFormat="1" ht="54" customHeight="1" thickBot="1">
      <c r="A146" s="96"/>
      <c r="B146" s="96"/>
      <c r="C146" s="96"/>
      <c r="D146" s="97"/>
      <c r="E146" s="98"/>
      <c r="F146" s="99"/>
      <c r="G146" s="99"/>
      <c r="H146" s="99"/>
      <c r="I146" s="99"/>
      <c r="J146" s="99"/>
      <c r="K146" s="99"/>
      <c r="L146" s="99"/>
      <c r="M146" s="100"/>
      <c r="N146" s="101"/>
      <c r="O146" s="7"/>
      <c r="P146" s="7"/>
      <c r="Q146" s="7"/>
    </row>
    <row r="147" spans="1:12" ht="24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10:12" ht="24">
      <c r="J148" s="103"/>
      <c r="K148" s="103"/>
      <c r="L148" s="103"/>
    </row>
    <row r="149" spans="10:12" ht="24">
      <c r="J149" s="103"/>
      <c r="K149" s="103"/>
      <c r="L149" s="103"/>
    </row>
    <row r="150" spans="10:12" ht="24">
      <c r="J150" s="103"/>
      <c r="K150" s="103"/>
      <c r="L150" s="103"/>
    </row>
    <row r="156" s="105" customFormat="1" ht="24"/>
    <row r="157" s="105" customFormat="1" ht="24"/>
    <row r="158" s="105" customFormat="1" ht="24"/>
    <row r="159" s="105" customFormat="1" ht="24"/>
    <row r="160" s="105" customFormat="1" ht="24"/>
  </sheetData>
  <sheetProtection/>
  <mergeCells count="13">
    <mergeCell ref="A2:A4"/>
    <mergeCell ref="D2:D4"/>
    <mergeCell ref="F2:L2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E1:M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eDSO</cp:lastModifiedBy>
  <cp:lastPrinted>2016-05-13T09:22:32Z</cp:lastPrinted>
  <dcterms:created xsi:type="dcterms:W3CDTF">2016-01-20T14:08:52Z</dcterms:created>
  <dcterms:modified xsi:type="dcterms:W3CDTF">2016-05-24T09:47:35Z</dcterms:modified>
  <cp:category/>
  <cp:version/>
  <cp:contentType/>
  <cp:contentStatus/>
</cp:coreProperties>
</file>