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240" activeTab="0"/>
  </bookViews>
  <sheets>
    <sheet name="18 03 16" sheetId="1" r:id="rId1"/>
  </sheets>
  <externalReferences>
    <externalReference r:id="rId4"/>
  </externalReferences>
  <definedNames>
    <definedName name="_xlnm.Print_Titles" localSheetId="0">'18 03 16'!$A:$E</definedName>
    <definedName name="_xlnm.Print_Area" localSheetId="0">'18 03 16'!$D$1:$M$124</definedName>
  </definedNames>
  <calcPr fullCalcOnLoad="1" refMode="R1C1"/>
</workbook>
</file>

<file path=xl/comments1.xml><?xml version="1.0" encoding="utf-8"?>
<comments xmlns="http://schemas.openxmlformats.org/spreadsheetml/2006/main">
  <authors>
    <author>koren</author>
  </authors>
  <commentList>
    <comment ref="E141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<sst xmlns="http://schemas.openxmlformats.org/spreadsheetml/2006/main" count="134" uniqueCount="132">
  <si>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21 березня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</si>
  <si>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</si>
  <si>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</si>
  <si>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</si>
  <si>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</si>
  <si>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</si>
  <si>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</si>
  <si>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</si>
  <si>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січень-березень 2016 року</t>
  </si>
  <si>
    <t>ФАКТ</t>
  </si>
  <si>
    <t xml:space="preserve"> % виконання до плану січня-березня п.р.</t>
  </si>
  <si>
    <t>Відхилення факту від плану січня-березня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</si>
  <si>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</si>
  <si>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</si>
  <si>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</si>
  <si>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</si>
  <si>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</si>
  <si>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</si>
  <si>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</si>
  <si>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</si>
  <si>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</si>
  <si>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</si>
  <si>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</si>
  <si>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</si>
  <si>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</si>
  <si>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</si>
  <si>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</si>
  <si>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</si>
  <si>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</si>
  <si>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</si>
  <si>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</si>
  <si>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</si>
  <si>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</si>
  <si>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</si>
  <si>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</si>
  <si>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</si>
  <si>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</si>
  <si>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</si>
  <si>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</si>
  <si>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</si>
  <si>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</si>
  <si>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</si>
  <si>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</si>
  <si>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</si>
  <si>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</si>
  <si>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</si>
  <si>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</si>
  <si>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</si>
  <si>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</si>
  <si>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</si>
  <si>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</si>
  <si>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</si>
  <si>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</si>
  <si>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</si>
  <si>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</si>
  <si>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</si>
  <si>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</si>
  <si>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</si>
  <si>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</si>
  <si>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</si>
  <si>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</si>
  <si>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</si>
  <si>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</si>
  <si>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</si>
  <si>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</si>
  <si>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</si>
  <si>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</si>
  <si>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</si>
  <si>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</si>
  <si>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</si>
  <si>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</si>
  <si>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</si>
  <si>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</si>
  <si>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</si>
  <si>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</si>
  <si>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</si>
  <si>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</si>
  <si>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</si>
  <si>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</si>
  <si>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</si>
  <si>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</si>
  <si>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</si>
  <si>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</si>
  <si>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</si>
  <si>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</si>
  <si>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</si>
  <si>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</si>
  <si>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</si>
  <si>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</si>
  <si>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</si>
  <si>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</si>
  <si>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</si>
  <si>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</si>
  <si>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</si>
  <si>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</si>
  <si>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</si>
  <si>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</si>
  <si>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</si>
  <si>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r>
      <t>Надходження коштів від відшкодування втрат сільськогосподарського і лісогосподарського виробництва</t>
    </r>
    <r>
      <rPr>
        <b/>
        <sz val="12"/>
        <rFont val="Times New Roman"/>
        <family val="1"/>
      </rPr>
      <t xml:space="preserve">  </t>
    </r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</si>
  <si>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</si>
  <si>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</si>
  <si>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</si>
  <si>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</si>
  <si>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</si>
  <si>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</si>
  <si>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</si>
  <si>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</si>
  <si>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</si>
  <si>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</si>
  <si>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</si>
  <si>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</si>
  <si>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</si>
  <si>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</si>
  <si>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</si>
  <si>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</si>
  <si>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</si>
  <si>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</si>
  <si>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</si>
  <si>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</si>
  <si>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</si>
  <si>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</si>
  <si>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</si>
  <si>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</si>
  <si>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</si>
  <si>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</si>
  <si>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</si>
  <si>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</si>
  <si>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</si>
  <si>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</si>
  <si>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</si>
  <si>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>759р</t>
  </si>
  <si>
    <t>127р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</si>
</sst>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[Red]\-#,##0&quot;р.&quot;"/>
    <numFmt numFmtId="165" formatCode="_-* #,##0.00_р_._-;\-* #,##0.00_р_._-;_-* &quot;-&quot;??_р_._-;_-@_-"/>
    <numFmt numFmtId="166" formatCode="0.0"/>
    <numFmt numFmtId="167" formatCode="0.0%"/>
    <numFmt numFmtId="168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b/>
      <sz val="12"/>
      <name val="Times New Roman"/>
      <family val="1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14" borderId="6" applyNumberFormat="0" applyAlignment="0" applyProtection="0"/>
    <xf numFmtId="0" fontId="43" fillId="0" borderId="0" applyNumberFormat="0" applyFill="0" applyBorder="0" applyAlignment="0" applyProtection="0"/>
    <xf numFmtId="0" fontId="52" fillId="9" borderId="1" applyNumberFormat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57" fillId="0" borderId="7" applyNumberFormat="0" applyFill="0" applyAlignment="0" applyProtection="0"/>
    <xf numFmtId="0" fontId="48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9" borderId="9" applyNumberFormat="0" applyAlignment="0" applyProtection="0"/>
    <xf numFmtId="0" fontId="49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6" fontId="17" fillId="0" borderId="14" xfId="0" applyNumberFormat="1" applyFont="1" applyFill="1" applyBorder="1" applyAlignment="1">
      <alignment horizontal="center" vertical="center" wrapText="1"/>
    </xf>
    <xf numFmtId="167" fontId="17" fillId="0" borderId="22" xfId="0" applyNumberFormat="1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66" fontId="16" fillId="0" borderId="17" xfId="0" applyNumberFormat="1" applyFont="1" applyFill="1" applyBorder="1" applyAlignment="1">
      <alignment horizontal="center" vertical="center" wrapText="1"/>
    </xf>
    <xf numFmtId="166" fontId="17" fillId="0" borderId="17" xfId="0" applyNumberFormat="1" applyFont="1" applyFill="1" applyBorder="1" applyAlignment="1">
      <alignment horizontal="center" vertical="center" wrapText="1"/>
    </xf>
    <xf numFmtId="167" fontId="17" fillId="0" borderId="17" xfId="0" applyNumberFormat="1" applyFont="1" applyFill="1" applyBorder="1" applyAlignment="1">
      <alignment horizontal="center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16" fillId="0" borderId="17" xfId="0" applyNumberFormat="1" applyFont="1" applyFill="1" applyBorder="1" applyAlignment="1">
      <alignment horizontal="center" vertical="center" wrapText="1"/>
    </xf>
    <xf numFmtId="167" fontId="17" fillId="0" borderId="16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68" fontId="23" fillId="0" borderId="17" xfId="0" applyNumberFormat="1" applyFont="1" applyFill="1" applyBorder="1" applyAlignment="1">
      <alignment horizontal="center" vertical="center" wrapText="1"/>
    </xf>
    <xf numFmtId="168" fontId="24" fillId="0" borderId="17" xfId="0" applyNumberFormat="1" applyFont="1" applyFill="1" applyBorder="1" applyAlignment="1">
      <alignment horizontal="center" vertical="center" wrapText="1"/>
    </xf>
    <xf numFmtId="167" fontId="24" fillId="0" borderId="17" xfId="0" applyNumberFormat="1" applyFont="1" applyFill="1" applyBorder="1" applyAlignment="1">
      <alignment horizontal="center" vertical="center" wrapText="1"/>
    </xf>
    <xf numFmtId="166" fontId="24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64" fontId="24" fillId="0" borderId="17" xfId="0" applyNumberFormat="1" applyFont="1" applyFill="1" applyBorder="1" applyAlignment="1">
      <alignment horizontal="center" vertical="center" wrapText="1"/>
    </xf>
    <xf numFmtId="168" fontId="24" fillId="4" borderId="1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68" fontId="29" fillId="0" borderId="17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168" fontId="23" fillId="0" borderId="18" xfId="0" applyNumberFormat="1" applyFont="1" applyFill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167" fontId="24" fillId="0" borderId="18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vertical="center" wrapText="1" shrinkToFit="1"/>
    </xf>
    <xf numFmtId="0" fontId="34" fillId="0" borderId="37" xfId="0" applyFont="1" applyFill="1" applyBorder="1" applyAlignment="1">
      <alignment horizontal="left" vertical="center" wrapText="1"/>
    </xf>
    <xf numFmtId="168" fontId="16" fillId="0" borderId="38" xfId="0" applyNumberFormat="1" applyFont="1" applyFill="1" applyBorder="1" applyAlignment="1">
      <alignment horizontal="center" vertical="center" wrapText="1"/>
    </xf>
    <xf numFmtId="168" fontId="17" fillId="0" borderId="39" xfId="0" applyNumberFormat="1" applyFont="1" applyFill="1" applyBorder="1" applyAlignment="1">
      <alignment horizontal="center" vertical="center" wrapText="1"/>
    </xf>
    <xf numFmtId="167" fontId="16" fillId="0" borderId="39" xfId="0" applyNumberFormat="1" applyFont="1" applyFill="1" applyBorder="1" applyAlignment="1">
      <alignment horizontal="center" vertical="center" wrapText="1"/>
    </xf>
    <xf numFmtId="168" fontId="16" fillId="0" borderId="39" xfId="0" applyNumberFormat="1" applyFont="1" applyFill="1" applyBorder="1" applyAlignment="1">
      <alignment horizontal="center" vertical="center" wrapText="1"/>
    </xf>
    <xf numFmtId="166" fontId="16" fillId="0" borderId="40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Fill="1" applyBorder="1" applyAlignment="1">
      <alignment horizontal="right" vertical="center" wrapText="1"/>
    </xf>
    <xf numFmtId="167" fontId="35" fillId="0" borderId="0" xfId="0" applyNumberFormat="1" applyFont="1" applyFill="1" applyBorder="1" applyAlignment="1">
      <alignment horizontal="right" vertical="center" wrapText="1"/>
    </xf>
    <xf numFmtId="166" fontId="35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168" fontId="36" fillId="0" borderId="16" xfId="0" applyNumberFormat="1" applyFont="1" applyFill="1" applyBorder="1" applyAlignment="1">
      <alignment horizontal="right" vertical="center" wrapText="1"/>
    </xf>
    <xf numFmtId="168" fontId="35" fillId="0" borderId="16" xfId="61" applyNumberFormat="1" applyFont="1" applyFill="1" applyBorder="1" applyAlignment="1">
      <alignment horizontal="right" vertical="center" wrapText="1"/>
    </xf>
    <xf numFmtId="168" fontId="35" fillId="0" borderId="16" xfId="0" applyNumberFormat="1" applyFont="1" applyFill="1" applyBorder="1" applyAlignment="1">
      <alignment horizontal="right" vertical="center" wrapText="1"/>
    </xf>
    <xf numFmtId="167" fontId="35" fillId="0" borderId="16" xfId="0" applyNumberFormat="1" applyFont="1" applyFill="1" applyBorder="1" applyAlignment="1">
      <alignment horizontal="right" vertical="center" wrapText="1"/>
    </xf>
    <xf numFmtId="166" fontId="35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left" vertical="center" wrapText="1"/>
    </xf>
    <xf numFmtId="168" fontId="36" fillId="0" borderId="17" xfId="0" applyNumberFormat="1" applyFont="1" applyFill="1" applyBorder="1" applyAlignment="1">
      <alignment horizontal="right" vertical="center" wrapText="1"/>
    </xf>
    <xf numFmtId="168" fontId="35" fillId="0" borderId="17" xfId="0" applyNumberFormat="1" applyFont="1" applyFill="1" applyBorder="1" applyAlignment="1">
      <alignment horizontal="right" vertical="center" wrapText="1"/>
    </xf>
    <xf numFmtId="167" fontId="35" fillId="0" borderId="17" xfId="0" applyNumberFormat="1" applyFont="1" applyFill="1" applyBorder="1" applyAlignment="1">
      <alignment horizontal="right" vertical="center" wrapText="1"/>
    </xf>
    <xf numFmtId="166" fontId="35" fillId="0" borderId="25" xfId="0" applyNumberFormat="1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horizontal="left" vertical="center" wrapText="1"/>
    </xf>
    <xf numFmtId="168" fontId="38" fillId="0" borderId="17" xfId="0" applyNumberFormat="1" applyFont="1" applyFill="1" applyBorder="1" applyAlignment="1">
      <alignment horizontal="right" vertical="center" wrapText="1"/>
    </xf>
    <xf numFmtId="168" fontId="36" fillId="0" borderId="17" xfId="0" applyNumberFormat="1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68" fontId="9" fillId="0" borderId="18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168" fontId="35" fillId="0" borderId="18" xfId="51" applyNumberFormat="1" applyFont="1" applyFill="1" applyBorder="1" applyAlignment="1" applyProtection="1">
      <alignment horizontal="left" vertical="center" wrapText="1"/>
      <protection/>
    </xf>
    <xf numFmtId="168" fontId="9" fillId="0" borderId="45" xfId="0" applyNumberFormat="1" applyFont="1" applyFill="1" applyBorder="1" applyAlignment="1">
      <alignment horizontal="right" vertical="center" wrapText="1"/>
    </xf>
    <xf numFmtId="167" fontId="35" fillId="0" borderId="18" xfId="0" applyNumberFormat="1" applyFont="1" applyFill="1" applyBorder="1" applyAlignment="1">
      <alignment horizontal="right" vertical="center" wrapText="1"/>
    </xf>
    <xf numFmtId="166" fontId="35" fillId="0" borderId="27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168" fontId="9" fillId="0" borderId="39" xfId="0" applyNumberFormat="1" applyFont="1" applyFill="1" applyBorder="1" applyAlignment="1">
      <alignment horizontal="right" vertical="center" wrapText="1"/>
    </xf>
    <xf numFmtId="167" fontId="9" fillId="0" borderId="39" xfId="0" applyNumberFormat="1" applyFont="1" applyFill="1" applyBorder="1" applyAlignment="1">
      <alignment horizontal="right" vertical="center" wrapText="1"/>
    </xf>
    <xf numFmtId="166" fontId="9" fillId="0" borderId="46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/>
    </xf>
    <xf numFmtId="168" fontId="4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47" xfId="52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ZV1PIV98" xfId="51"/>
    <cellStyle name="Обычный_фактичні щоденні надходження район_січень-червень 2014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31" zoomScaleNormal="50" zoomScaleSheetLayoutView="31" zoomScalePageLayoutView="0" workbookViewId="0" topLeftCell="E1">
      <selection activeCell="G50" sqref="G50"/>
    </sheetView>
  </sheetViews>
  <sheetFormatPr defaultColWidth="9.125" defaultRowHeight="12.75"/>
  <cols>
    <col min="1" max="3" width="0.6171875" style="148" hidden="1" customWidth="1"/>
    <col min="4" max="4" width="50.00390625" style="148" customWidth="1"/>
    <col min="5" max="5" width="241.00390625" style="148" customWidth="1"/>
    <col min="6" max="6" width="53.50390625" style="148" hidden="1" customWidth="1"/>
    <col min="7" max="7" width="57.50390625" style="148" customWidth="1"/>
    <col min="8" max="8" width="49.875" style="148" customWidth="1"/>
    <col min="9" max="10" width="43.75390625" style="148" customWidth="1"/>
    <col min="11" max="11" width="43.125" style="148" customWidth="1"/>
    <col min="12" max="12" width="44.875" style="147" customWidth="1"/>
    <col min="13" max="13" width="48.00390625" style="147" customWidth="1"/>
    <col min="14" max="16384" width="9.125" style="147" customWidth="1"/>
  </cols>
  <sheetData>
    <row r="1" spans="1:16" s="6" customFormat="1" ht="120.75" customHeight="1" thickBot="1">
      <c r="A1" s="1"/>
      <c r="B1" s="2"/>
      <c r="C1" s="2"/>
      <c r="D1" s="3"/>
      <c r="E1" s="153" t="s">
        <v>0</v>
      </c>
      <c r="F1" s="153"/>
      <c r="G1" s="153"/>
      <c r="H1" s="153"/>
      <c r="I1" s="153"/>
      <c r="J1" s="153"/>
      <c r="K1" s="153"/>
      <c r="L1" s="153"/>
      <c r="M1" s="4"/>
      <c r="N1" s="5"/>
      <c r="O1" s="5"/>
      <c r="P1" s="5"/>
    </row>
    <row r="2" spans="1:16" s="12" customFormat="1" ht="39" customHeight="1">
      <c r="A2" s="154" t="s">
        <v>1</v>
      </c>
      <c r="B2" s="7"/>
      <c r="C2" s="7"/>
      <c r="D2" s="157" t="s">
        <v>2</v>
      </c>
      <c r="E2" s="8" t="s">
        <v>3</v>
      </c>
      <c r="F2" s="159" t="s">
        <v>4</v>
      </c>
      <c r="G2" s="159"/>
      <c r="H2" s="159"/>
      <c r="I2" s="159"/>
      <c r="J2" s="159"/>
      <c r="K2" s="159"/>
      <c r="L2" s="9"/>
      <c r="M2" s="10"/>
      <c r="N2" s="11"/>
      <c r="O2" s="11"/>
      <c r="P2" s="11"/>
    </row>
    <row r="3" spans="1:16" s="16" customFormat="1" ht="57.75" customHeight="1">
      <c r="A3" s="155"/>
      <c r="B3" s="13"/>
      <c r="C3" s="13"/>
      <c r="D3" s="158"/>
      <c r="E3" s="160" t="s">
        <v>5</v>
      </c>
      <c r="F3" s="162" t="s">
        <v>6</v>
      </c>
      <c r="G3" s="162" t="s">
        <v>7</v>
      </c>
      <c r="H3" s="164" t="s">
        <v>8</v>
      </c>
      <c r="I3" s="14" t="s">
        <v>9</v>
      </c>
      <c r="J3" s="149" t="s">
        <v>10</v>
      </c>
      <c r="K3" s="166" t="s">
        <v>11</v>
      </c>
      <c r="L3" s="149" t="s">
        <v>12</v>
      </c>
      <c r="M3" s="151" t="s">
        <v>13</v>
      </c>
      <c r="N3" s="15"/>
      <c r="O3" s="15"/>
      <c r="P3" s="15"/>
    </row>
    <row r="4" spans="1:16" s="16" customFormat="1" ht="81.75" customHeight="1" thickBot="1">
      <c r="A4" s="156"/>
      <c r="B4" s="13"/>
      <c r="C4" s="13"/>
      <c r="D4" s="158"/>
      <c r="E4" s="161"/>
      <c r="F4" s="163"/>
      <c r="G4" s="163"/>
      <c r="H4" s="165"/>
      <c r="I4" s="17">
        <v>42450</v>
      </c>
      <c r="J4" s="150"/>
      <c r="K4" s="167"/>
      <c r="L4" s="150"/>
      <c r="M4" s="152"/>
      <c r="N4" s="15"/>
      <c r="O4" s="15"/>
      <c r="P4" s="15"/>
    </row>
    <row r="5" spans="1:16" s="16" customFormat="1" ht="51.75" customHeight="1">
      <c r="A5" s="18"/>
      <c r="B5" s="19"/>
      <c r="C5" s="19"/>
      <c r="D5" s="20">
        <v>10000000</v>
      </c>
      <c r="E5" s="21" t="s">
        <v>14</v>
      </c>
      <c r="F5" s="22">
        <v>1078584.8</v>
      </c>
      <c r="G5" s="23">
        <f>G6+G24+G38+G40+G43+G77</f>
        <v>1824813.5999999999</v>
      </c>
      <c r="H5" s="23">
        <f>H6+H24+H38+H40+H43+H77</f>
        <v>376331.8</v>
      </c>
      <c r="I5" s="23">
        <f>I6+I24+I38+I40+I43+I77</f>
        <v>515814.8784399999</v>
      </c>
      <c r="J5" s="24">
        <f>I5/H5</f>
        <v>1.3706385653298496</v>
      </c>
      <c r="K5" s="25">
        <f>I5-H5</f>
        <v>139483.0784399999</v>
      </c>
      <c r="L5" s="26">
        <f>I5/G5</f>
        <v>0.2826671603280466</v>
      </c>
      <c r="M5" s="27">
        <f aca="true" t="shared" si="0" ref="M5:M69">I5-G5</f>
        <v>-1308998.72156</v>
      </c>
      <c r="N5" s="28"/>
      <c r="O5" s="15"/>
      <c r="P5" s="15"/>
    </row>
    <row r="6" spans="1:16" s="16" customFormat="1" ht="123.75" customHeight="1">
      <c r="A6" s="18"/>
      <c r="B6" s="19"/>
      <c r="C6" s="19"/>
      <c r="D6" s="29">
        <v>11000000</v>
      </c>
      <c r="E6" s="30" t="s">
        <v>15</v>
      </c>
      <c r="F6" s="31">
        <v>705340.9</v>
      </c>
      <c r="G6" s="32">
        <f>G7+G13</f>
        <v>1044685.8</v>
      </c>
      <c r="H6" s="32">
        <f>H7+H13</f>
        <v>211208</v>
      </c>
      <c r="I6" s="32">
        <f>I7+I13</f>
        <v>285944.09237999993</v>
      </c>
      <c r="J6" s="33">
        <f>I6/H6</f>
        <v>1.3538506703344566</v>
      </c>
      <c r="K6" s="32">
        <f>I6-H6</f>
        <v>74736.09237999993</v>
      </c>
      <c r="L6" s="34">
        <f>I6/G6</f>
        <v>0.273713007662208</v>
      </c>
      <c r="M6" s="35">
        <f t="shared" si="0"/>
        <v>-758741.7076200001</v>
      </c>
      <c r="N6" s="28"/>
      <c r="O6" s="15"/>
      <c r="P6" s="15"/>
    </row>
    <row r="7" spans="1:16" s="16" customFormat="1" ht="59.25" customHeight="1">
      <c r="A7" s="36"/>
      <c r="B7" s="37"/>
      <c r="C7" s="37"/>
      <c r="D7" s="38">
        <v>11010000</v>
      </c>
      <c r="E7" s="39" t="s">
        <v>16</v>
      </c>
      <c r="F7" s="40">
        <f>(SUM('[1]Голосіїв'!O12))/1000</f>
        <v>704381.4</v>
      </c>
      <c r="G7" s="41">
        <f>G8+G9+G11+G12+G10</f>
        <v>880502.1</v>
      </c>
      <c r="H7" s="41">
        <f>H8+H9+H11+H12+H10</f>
        <v>189970</v>
      </c>
      <c r="I7" s="41">
        <f>I8+I9+I11+I12+I10</f>
        <v>199910.35949</v>
      </c>
      <c r="J7" s="42">
        <f>I7/H7</f>
        <v>1.0523259435173975</v>
      </c>
      <c r="K7" s="43">
        <f>I7-H7</f>
        <v>9940.359490000003</v>
      </c>
      <c r="L7" s="34">
        <f>I7/G7</f>
        <v>0.22704132050338097</v>
      </c>
      <c r="M7" s="35">
        <f t="shared" si="0"/>
        <v>-680591.7405099999</v>
      </c>
      <c r="N7" s="28"/>
      <c r="O7" s="15"/>
      <c r="P7" s="15"/>
    </row>
    <row r="8" spans="1:16" s="16" customFormat="1" ht="177" customHeight="1">
      <c r="A8" s="36"/>
      <c r="B8" s="37"/>
      <c r="C8" s="37"/>
      <c r="D8" s="44">
        <v>11010100</v>
      </c>
      <c r="E8" s="45" t="s">
        <v>17</v>
      </c>
      <c r="F8" s="46">
        <v>631281.4</v>
      </c>
      <c r="G8" s="46">
        <v>787802.1</v>
      </c>
      <c r="H8" s="46">
        <v>176060</v>
      </c>
      <c r="I8" s="47">
        <f>455012.2749-273007.36504</f>
        <v>182004.90986</v>
      </c>
      <c r="J8" s="48">
        <f>I8/H8</f>
        <v>1.0337663856639783</v>
      </c>
      <c r="K8" s="47">
        <f>I8-H8</f>
        <v>5944.909860000014</v>
      </c>
      <c r="L8" s="48">
        <f>I8/G8</f>
        <v>0.23102871883687542</v>
      </c>
      <c r="M8" s="49">
        <f t="shared" si="0"/>
        <v>-605797.19014</v>
      </c>
      <c r="N8" s="28"/>
      <c r="O8" s="15"/>
      <c r="P8" s="15"/>
    </row>
    <row r="9" spans="1:16" s="16" customFormat="1" ht="306.75" customHeight="1">
      <c r="A9" s="50"/>
      <c r="B9" s="51"/>
      <c r="C9" s="51"/>
      <c r="D9" s="44">
        <v>11010200</v>
      </c>
      <c r="E9" s="45" t="s">
        <v>18</v>
      </c>
      <c r="F9" s="46">
        <v>7200</v>
      </c>
      <c r="G9" s="46">
        <v>7400</v>
      </c>
      <c r="H9" s="46">
        <v>1310</v>
      </c>
      <c r="I9" s="47">
        <f>4346.87197-2608.12317</f>
        <v>1738.7488000000003</v>
      </c>
      <c r="J9" s="48">
        <f aca="true" t="shared" si="1" ref="J9:J72">I9/H9</f>
        <v>1.3272891603053438</v>
      </c>
      <c r="K9" s="47">
        <f aca="true" t="shared" si="2" ref="K9:K72">I9-H9</f>
        <v>428.7488000000003</v>
      </c>
      <c r="L9" s="48">
        <f>I9/G9</f>
        <v>0.2349660540540541</v>
      </c>
      <c r="M9" s="49">
        <f t="shared" si="0"/>
        <v>-5661.2512</v>
      </c>
      <c r="N9" s="28"/>
      <c r="O9" s="15"/>
      <c r="P9" s="15"/>
    </row>
    <row r="10" spans="1:16" s="16" customFormat="1" ht="111" customHeight="1">
      <c r="A10" s="50"/>
      <c r="B10" s="51"/>
      <c r="C10" s="51"/>
      <c r="D10" s="44">
        <v>11010300</v>
      </c>
      <c r="E10" s="45" t="s">
        <v>19</v>
      </c>
      <c r="F10" s="46">
        <v>0</v>
      </c>
      <c r="G10" s="46">
        <v>0</v>
      </c>
      <c r="H10" s="46">
        <v>0</v>
      </c>
      <c r="I10" s="47">
        <v>0</v>
      </c>
      <c r="J10" s="48">
        <v>0</v>
      </c>
      <c r="K10" s="47">
        <f t="shared" si="2"/>
        <v>0</v>
      </c>
      <c r="L10" s="48">
        <v>0</v>
      </c>
      <c r="M10" s="49">
        <f t="shared" si="0"/>
        <v>0</v>
      </c>
      <c r="N10" s="28"/>
      <c r="O10" s="15"/>
      <c r="P10" s="15"/>
    </row>
    <row r="11" spans="1:16" s="16" customFormat="1" ht="176.25" customHeight="1">
      <c r="A11" s="50"/>
      <c r="B11" s="51"/>
      <c r="C11" s="51"/>
      <c r="D11" s="44">
        <v>11010400</v>
      </c>
      <c r="E11" s="45" t="s">
        <v>20</v>
      </c>
      <c r="F11" s="46">
        <v>40000</v>
      </c>
      <c r="G11" s="46">
        <v>52200</v>
      </c>
      <c r="H11" s="46">
        <v>9000</v>
      </c>
      <c r="I11" s="47">
        <f>30196.41636-18117.84982</f>
        <v>12078.56654</v>
      </c>
      <c r="J11" s="48">
        <f t="shared" si="1"/>
        <v>1.3420629488888889</v>
      </c>
      <c r="K11" s="47">
        <f t="shared" si="2"/>
        <v>3078.56654</v>
      </c>
      <c r="L11" s="48">
        <f>I11/G11</f>
        <v>0.23139016360153256</v>
      </c>
      <c r="M11" s="49">
        <f t="shared" si="0"/>
        <v>-40121.43346</v>
      </c>
      <c r="N11" s="28"/>
      <c r="O11" s="15"/>
      <c r="P11" s="15"/>
    </row>
    <row r="12" spans="1:16" s="16" customFormat="1" ht="167.25" customHeight="1">
      <c r="A12" s="50"/>
      <c r="B12" s="51"/>
      <c r="C12" s="51"/>
      <c r="D12" s="44">
        <v>11010500</v>
      </c>
      <c r="E12" s="45" t="s">
        <v>21</v>
      </c>
      <c r="F12" s="46">
        <v>25900</v>
      </c>
      <c r="G12" s="46">
        <v>33100</v>
      </c>
      <c r="H12" s="46">
        <v>3600</v>
      </c>
      <c r="I12" s="47">
        <f>10220.3357-6132.20141</f>
        <v>4088.13429</v>
      </c>
      <c r="J12" s="48">
        <f t="shared" si="1"/>
        <v>1.1355928583333332</v>
      </c>
      <c r="K12" s="47">
        <f t="shared" si="2"/>
        <v>488.13428999999996</v>
      </c>
      <c r="L12" s="48">
        <f>I12/G12</f>
        <v>0.12350858882175227</v>
      </c>
      <c r="M12" s="49">
        <f t="shared" si="0"/>
        <v>-29011.86571</v>
      </c>
      <c r="N12" s="28"/>
      <c r="O12" s="15"/>
      <c r="P12" s="15"/>
    </row>
    <row r="13" spans="1:16" s="16" customFormat="1" ht="63.75">
      <c r="A13" s="50"/>
      <c r="B13" s="51"/>
      <c r="C13" s="51"/>
      <c r="D13" s="52">
        <v>11020000</v>
      </c>
      <c r="E13" s="39" t="s">
        <v>22</v>
      </c>
      <c r="F13" s="40">
        <v>959.5</v>
      </c>
      <c r="G13" s="41">
        <f>G14+G15+G16+G17+G18+G19+G20+G21+G22+G23</f>
        <v>164183.7</v>
      </c>
      <c r="H13" s="41">
        <f>H14+H15+H16+H17+H18+H19+H20+H21+H22+H23</f>
        <v>21238</v>
      </c>
      <c r="I13" s="41">
        <f>I14+I15+I16+I17+I18+I19+I20+I21+I22+I23</f>
        <v>86033.73288999991</v>
      </c>
      <c r="J13" s="34">
        <f t="shared" si="1"/>
        <v>4.050933839815421</v>
      </c>
      <c r="K13" s="41">
        <f t="shared" si="2"/>
        <v>64795.73288999991</v>
      </c>
      <c r="L13" s="34">
        <f>I13/G13</f>
        <v>0.5240089782968705</v>
      </c>
      <c r="M13" s="35">
        <f t="shared" si="0"/>
        <v>-78149.9671100001</v>
      </c>
      <c r="N13" s="28"/>
      <c r="O13" s="15"/>
      <c r="P13" s="15"/>
    </row>
    <row r="14" spans="1:16" s="16" customFormat="1" ht="122.25" customHeight="1">
      <c r="A14" s="50"/>
      <c r="B14" s="51"/>
      <c r="C14" s="51"/>
      <c r="D14" s="44">
        <v>11020200</v>
      </c>
      <c r="E14" s="45" t="s">
        <v>23</v>
      </c>
      <c r="F14" s="46">
        <v>487.5</v>
      </c>
      <c r="G14" s="46">
        <v>908.1</v>
      </c>
      <c r="H14" s="46">
        <v>221</v>
      </c>
      <c r="I14" s="47">
        <v>280.67318</v>
      </c>
      <c r="J14" s="48">
        <f t="shared" si="1"/>
        <v>1.2700143891402715</v>
      </c>
      <c r="K14" s="47">
        <f t="shared" si="2"/>
        <v>59.67318</v>
      </c>
      <c r="L14" s="48">
        <f>I14/G14</f>
        <v>0.30907739235766984</v>
      </c>
      <c r="M14" s="49">
        <f t="shared" si="0"/>
        <v>-627.42682</v>
      </c>
      <c r="N14" s="28"/>
      <c r="O14" s="15"/>
      <c r="P14" s="15"/>
    </row>
    <row r="15" spans="1:16" s="16" customFormat="1" ht="126.75" customHeight="1">
      <c r="A15" s="50"/>
      <c r="B15" s="51"/>
      <c r="C15" s="51"/>
      <c r="D15" s="44">
        <v>11020202</v>
      </c>
      <c r="E15" s="45" t="s">
        <v>24</v>
      </c>
      <c r="F15" s="46"/>
      <c r="G15" s="46">
        <v>0</v>
      </c>
      <c r="H15" s="46">
        <v>0</v>
      </c>
      <c r="I15" s="47">
        <v>45.56049</v>
      </c>
      <c r="J15" s="48">
        <v>0</v>
      </c>
      <c r="K15" s="47">
        <f t="shared" si="2"/>
        <v>45.56049</v>
      </c>
      <c r="L15" s="48">
        <v>0</v>
      </c>
      <c r="M15" s="49">
        <f t="shared" si="0"/>
        <v>45.56049</v>
      </c>
      <c r="N15" s="28"/>
      <c r="O15" s="15"/>
      <c r="P15" s="15"/>
    </row>
    <row r="16" spans="1:16" s="16" customFormat="1" ht="129.75" customHeight="1">
      <c r="A16" s="50"/>
      <c r="B16" s="51"/>
      <c r="C16" s="51"/>
      <c r="D16" s="44">
        <v>11020300</v>
      </c>
      <c r="E16" s="45" t="s">
        <v>25</v>
      </c>
      <c r="F16" s="46"/>
      <c r="G16" s="46">
        <v>85307</v>
      </c>
      <c r="H16" s="46">
        <v>7880</v>
      </c>
      <c r="I16" s="47">
        <f>487201.62913-438481.46621</f>
        <v>48720.16292000003</v>
      </c>
      <c r="J16" s="48">
        <f t="shared" si="1"/>
        <v>6.1827617918781765</v>
      </c>
      <c r="K16" s="47">
        <f t="shared" si="2"/>
        <v>40840.16292000003</v>
      </c>
      <c r="L16" s="48">
        <f aca="true" t="shared" si="3" ref="L16:L24">I16/G16</f>
        <v>0.5711156519394661</v>
      </c>
      <c r="M16" s="49">
        <f t="shared" si="0"/>
        <v>-36586.83707999997</v>
      </c>
      <c r="N16" s="28"/>
      <c r="O16" s="15"/>
      <c r="P16" s="15"/>
    </row>
    <row r="17" spans="1:16" s="16" customFormat="1" ht="70.5" customHeight="1">
      <c r="A17" s="50"/>
      <c r="B17" s="51"/>
      <c r="C17" s="51"/>
      <c r="D17" s="44">
        <v>11020500</v>
      </c>
      <c r="E17" s="45" t="s">
        <v>26</v>
      </c>
      <c r="F17" s="46"/>
      <c r="G17" s="46">
        <v>13500</v>
      </c>
      <c r="H17" s="46">
        <v>2500</v>
      </c>
      <c r="I17" s="47">
        <f>36382.2791399999-32744.05108</f>
        <v>3638.228059999896</v>
      </c>
      <c r="J17" s="48">
        <f t="shared" si="1"/>
        <v>1.4552912239999582</v>
      </c>
      <c r="K17" s="47">
        <f t="shared" si="2"/>
        <v>1138.2280599998958</v>
      </c>
      <c r="L17" s="48">
        <f t="shared" si="3"/>
        <v>0.2694983748148071</v>
      </c>
      <c r="M17" s="49">
        <f t="shared" si="0"/>
        <v>-9861.771940000104</v>
      </c>
      <c r="N17" s="28"/>
      <c r="O17" s="15"/>
      <c r="P17" s="15"/>
    </row>
    <row r="18" spans="1:16" s="16" customFormat="1" ht="129" customHeight="1">
      <c r="A18" s="50"/>
      <c r="B18" s="51"/>
      <c r="C18" s="51"/>
      <c r="D18" s="44">
        <v>11020600</v>
      </c>
      <c r="E18" s="45" t="s">
        <v>27</v>
      </c>
      <c r="F18" s="46"/>
      <c r="G18" s="46">
        <v>19000</v>
      </c>
      <c r="H18" s="46">
        <v>2320</v>
      </c>
      <c r="I18" s="47">
        <f>16385.856-14747.2704</f>
        <v>1638.5856000000003</v>
      </c>
      <c r="J18" s="48">
        <f t="shared" si="1"/>
        <v>0.7062868965517243</v>
      </c>
      <c r="K18" s="47">
        <f t="shared" si="2"/>
        <v>-681.4143999999997</v>
      </c>
      <c r="L18" s="48">
        <f t="shared" si="3"/>
        <v>0.08624134736842107</v>
      </c>
      <c r="M18" s="49">
        <f t="shared" si="0"/>
        <v>-17361.4144</v>
      </c>
      <c r="N18" s="28"/>
      <c r="O18" s="15"/>
      <c r="P18" s="15"/>
    </row>
    <row r="19" spans="1:16" s="16" customFormat="1" ht="130.5" customHeight="1">
      <c r="A19" s="50"/>
      <c r="B19" s="51"/>
      <c r="C19" s="51"/>
      <c r="D19" s="44">
        <v>11020700</v>
      </c>
      <c r="E19" s="45" t="s">
        <v>28</v>
      </c>
      <c r="F19" s="46"/>
      <c r="G19" s="46">
        <v>9800</v>
      </c>
      <c r="H19" s="46">
        <v>960</v>
      </c>
      <c r="I19" s="47">
        <f>29740.50781-26766.45702</f>
        <v>2974.0507899999975</v>
      </c>
      <c r="J19" s="48">
        <f t="shared" si="1"/>
        <v>3.097969572916664</v>
      </c>
      <c r="K19" s="47">
        <f t="shared" si="2"/>
        <v>2014.0507899999975</v>
      </c>
      <c r="L19" s="48">
        <f t="shared" si="3"/>
        <v>0.303474570408163</v>
      </c>
      <c r="M19" s="49">
        <f t="shared" si="0"/>
        <v>-6825.9492100000025</v>
      </c>
      <c r="N19" s="28"/>
      <c r="O19" s="15"/>
      <c r="P19" s="15"/>
    </row>
    <row r="20" spans="1:16" s="16" customFormat="1" ht="177" customHeight="1">
      <c r="A20" s="50"/>
      <c r="B20" s="51"/>
      <c r="C20" s="51"/>
      <c r="D20" s="44">
        <v>11020900</v>
      </c>
      <c r="E20" s="45" t="s">
        <v>29</v>
      </c>
      <c r="F20" s="46"/>
      <c r="G20" s="46">
        <v>82.6</v>
      </c>
      <c r="H20" s="46">
        <v>15</v>
      </c>
      <c r="I20" s="47">
        <f>139.08918-125.18027</f>
        <v>13.908910000000006</v>
      </c>
      <c r="J20" s="48">
        <f t="shared" si="1"/>
        <v>0.9272606666666671</v>
      </c>
      <c r="K20" s="47">
        <f t="shared" si="2"/>
        <v>-1.0910899999999941</v>
      </c>
      <c r="L20" s="48">
        <f t="shared" si="3"/>
        <v>0.16838874092009692</v>
      </c>
      <c r="M20" s="49">
        <f t="shared" si="0"/>
        <v>-68.69108999999999</v>
      </c>
      <c r="N20" s="28"/>
      <c r="O20" s="15"/>
      <c r="P20" s="15"/>
    </row>
    <row r="21" spans="1:16" s="16" customFormat="1" ht="84" customHeight="1">
      <c r="A21" s="50"/>
      <c r="B21" s="51"/>
      <c r="C21" s="51"/>
      <c r="D21" s="44">
        <v>11021000</v>
      </c>
      <c r="E21" s="45" t="s">
        <v>30</v>
      </c>
      <c r="F21" s="46"/>
      <c r="G21" s="46">
        <v>35480</v>
      </c>
      <c r="H21" s="46">
        <v>7320</v>
      </c>
      <c r="I21" s="47">
        <f>278532.5551-250679.29957</f>
        <v>27853.255529999995</v>
      </c>
      <c r="J21" s="48">
        <f t="shared" si="1"/>
        <v>3.805089553278688</v>
      </c>
      <c r="K21" s="47">
        <f t="shared" si="2"/>
        <v>20533.255529999995</v>
      </c>
      <c r="L21" s="48">
        <f t="shared" si="3"/>
        <v>0.7850410239571588</v>
      </c>
      <c r="M21" s="49">
        <f t="shared" si="0"/>
        <v>-7626.744470000005</v>
      </c>
      <c r="N21" s="28"/>
      <c r="O21" s="15"/>
      <c r="P21" s="15"/>
    </row>
    <row r="22" spans="1:16" s="16" customFormat="1" ht="84" customHeight="1">
      <c r="A22" s="50"/>
      <c r="B22" s="51"/>
      <c r="C22" s="51"/>
      <c r="D22" s="44">
        <v>11021100</v>
      </c>
      <c r="E22" s="45" t="s">
        <v>31</v>
      </c>
      <c r="F22" s="46"/>
      <c r="G22" s="46">
        <v>0</v>
      </c>
      <c r="H22" s="46">
        <v>0</v>
      </c>
      <c r="I22" s="47">
        <f>132.122-118.9098</f>
        <v>13.21220000000001</v>
      </c>
      <c r="J22" s="48">
        <v>0</v>
      </c>
      <c r="K22" s="47">
        <f t="shared" si="2"/>
        <v>13.21220000000001</v>
      </c>
      <c r="L22" s="48">
        <v>0</v>
      </c>
      <c r="M22" s="49">
        <f t="shared" si="0"/>
        <v>13.21220000000001</v>
      </c>
      <c r="N22" s="28"/>
      <c r="O22" s="15"/>
      <c r="P22" s="15"/>
    </row>
    <row r="23" spans="1:16" s="16" customFormat="1" ht="64.5">
      <c r="A23" s="50"/>
      <c r="B23" s="51"/>
      <c r="C23" s="51"/>
      <c r="D23" s="44">
        <v>11021600</v>
      </c>
      <c r="E23" s="45" t="s">
        <v>32</v>
      </c>
      <c r="F23" s="46"/>
      <c r="G23" s="46">
        <v>106</v>
      </c>
      <c r="H23" s="46">
        <v>22</v>
      </c>
      <c r="I23" s="47">
        <f>8560.95213-7704.85692</f>
        <v>856.0952099999995</v>
      </c>
      <c r="J23" s="48">
        <f t="shared" si="1"/>
        <v>38.913418636363616</v>
      </c>
      <c r="K23" s="47">
        <f t="shared" si="2"/>
        <v>834.0952099999995</v>
      </c>
      <c r="L23" s="48">
        <f t="shared" si="3"/>
        <v>8.076369905660373</v>
      </c>
      <c r="M23" s="49">
        <f t="shared" si="0"/>
        <v>750.0952099999995</v>
      </c>
      <c r="N23" s="28"/>
      <c r="O23" s="15"/>
      <c r="P23" s="15"/>
    </row>
    <row r="24" spans="1:16" s="16" customFormat="1" ht="107.25" customHeight="1">
      <c r="A24" s="50"/>
      <c r="B24" s="51"/>
      <c r="C24" s="51"/>
      <c r="D24" s="52">
        <v>13000000</v>
      </c>
      <c r="E24" s="53" t="s">
        <v>33</v>
      </c>
      <c r="F24" s="40">
        <v>7626.9</v>
      </c>
      <c r="G24" s="41">
        <f>G25+G27+G33+G36</f>
        <v>14228.4</v>
      </c>
      <c r="H24" s="41">
        <f>H25+H27+H33+H36</f>
        <v>2518.4</v>
      </c>
      <c r="I24" s="41">
        <f>I25+I27+I33+I36</f>
        <v>2373.28526</v>
      </c>
      <c r="J24" s="34">
        <f t="shared" si="1"/>
        <v>0.9423782004447269</v>
      </c>
      <c r="K24" s="41">
        <f t="shared" si="2"/>
        <v>-145.11473999999998</v>
      </c>
      <c r="L24" s="34">
        <f t="shared" si="3"/>
        <v>0.16679916645582077</v>
      </c>
      <c r="M24" s="35">
        <f t="shared" si="0"/>
        <v>-11855.114739999999</v>
      </c>
      <c r="N24" s="28"/>
      <c r="O24" s="15"/>
      <c r="P24" s="15"/>
    </row>
    <row r="25" spans="1:16" s="16" customFormat="1" ht="114.75" customHeight="1">
      <c r="A25" s="50"/>
      <c r="B25" s="51"/>
      <c r="C25" s="51"/>
      <c r="D25" s="38">
        <v>13010000</v>
      </c>
      <c r="E25" s="39" t="s">
        <v>34</v>
      </c>
      <c r="F25" s="46">
        <v>0</v>
      </c>
      <c r="G25" s="46">
        <v>0</v>
      </c>
      <c r="H25" s="46">
        <v>0</v>
      </c>
      <c r="I25" s="54">
        <f>I26</f>
        <v>38.50956</v>
      </c>
      <c r="J25" s="48">
        <v>0</v>
      </c>
      <c r="K25" s="47">
        <f t="shared" si="2"/>
        <v>38.50956</v>
      </c>
      <c r="L25" s="48">
        <v>0</v>
      </c>
      <c r="M25" s="49">
        <f t="shared" si="0"/>
        <v>38.50956</v>
      </c>
      <c r="N25" s="28"/>
      <c r="O25" s="15"/>
      <c r="P25" s="15"/>
    </row>
    <row r="26" spans="1:16" s="16" customFormat="1" ht="306" customHeight="1">
      <c r="A26" s="50"/>
      <c r="B26" s="51"/>
      <c r="C26" s="51"/>
      <c r="D26" s="55">
        <v>13010200</v>
      </c>
      <c r="E26" s="45" t="s">
        <v>35</v>
      </c>
      <c r="F26" s="46">
        <v>0</v>
      </c>
      <c r="G26" s="46">
        <v>0</v>
      </c>
      <c r="H26" s="46">
        <v>0</v>
      </c>
      <c r="I26" s="47">
        <v>38.50956</v>
      </c>
      <c r="J26" s="48">
        <v>0</v>
      </c>
      <c r="K26" s="47">
        <f t="shared" si="2"/>
        <v>38.50956</v>
      </c>
      <c r="L26" s="48">
        <v>0</v>
      </c>
      <c r="M26" s="49">
        <f t="shared" si="0"/>
        <v>38.50956</v>
      </c>
      <c r="N26" s="28"/>
      <c r="O26" s="15"/>
      <c r="P26" s="15"/>
    </row>
    <row r="27" spans="1:16" s="16" customFormat="1" ht="143.25" customHeight="1">
      <c r="A27" s="50"/>
      <c r="B27" s="51"/>
      <c r="C27" s="51"/>
      <c r="D27" s="38">
        <v>13020000</v>
      </c>
      <c r="E27" s="39" t="s">
        <v>36</v>
      </c>
      <c r="F27" s="56">
        <v>6555.9</v>
      </c>
      <c r="G27" s="54">
        <f>G28+G29+G31+G32</f>
        <v>13780</v>
      </c>
      <c r="H27" s="54">
        <f>H28+H29+H31+H32</f>
        <v>2460</v>
      </c>
      <c r="I27" s="54">
        <f>I28+I29+I31+I32+I30</f>
        <v>1955.3031500000002</v>
      </c>
      <c r="J27" s="34">
        <f t="shared" si="1"/>
        <v>0.7948386788617887</v>
      </c>
      <c r="K27" s="41">
        <f t="shared" si="2"/>
        <v>-504.6968499999998</v>
      </c>
      <c r="L27" s="48">
        <f>I27/G27</f>
        <v>0.1418942779390421</v>
      </c>
      <c r="M27" s="49">
        <f t="shared" si="0"/>
        <v>-11824.69685</v>
      </c>
      <c r="N27" s="28"/>
      <c r="O27" s="15"/>
      <c r="P27" s="15"/>
    </row>
    <row r="28" spans="1:16" s="16" customFormat="1" ht="189.75" customHeight="1">
      <c r="A28" s="50"/>
      <c r="B28" s="51"/>
      <c r="C28" s="51"/>
      <c r="D28" s="55">
        <v>13020100</v>
      </c>
      <c r="E28" s="45" t="s">
        <v>37</v>
      </c>
      <c r="F28" s="46">
        <v>6555.4</v>
      </c>
      <c r="G28" s="46">
        <v>13780</v>
      </c>
      <c r="H28" s="46">
        <v>2460</v>
      </c>
      <c r="I28" s="47">
        <f>3886.51359-1943.25688</f>
        <v>1943.25671</v>
      </c>
      <c r="J28" s="48">
        <f t="shared" si="1"/>
        <v>0.7899417520325204</v>
      </c>
      <c r="K28" s="47">
        <f t="shared" si="2"/>
        <v>-516.7432899999999</v>
      </c>
      <c r="L28" s="48">
        <f>I28/G28</f>
        <v>0.14102008055152396</v>
      </c>
      <c r="M28" s="49">
        <f t="shared" si="0"/>
        <v>-11836.74329</v>
      </c>
      <c r="N28" s="28"/>
      <c r="O28" s="15"/>
      <c r="P28" s="15"/>
    </row>
    <row r="29" spans="1:16" s="16" customFormat="1" ht="120" customHeight="1">
      <c r="A29" s="50"/>
      <c r="B29" s="51"/>
      <c r="C29" s="51"/>
      <c r="D29" s="55">
        <v>13020200</v>
      </c>
      <c r="E29" s="45" t="s">
        <v>38</v>
      </c>
      <c r="F29" s="46">
        <v>0.5</v>
      </c>
      <c r="G29" s="46">
        <v>0</v>
      </c>
      <c r="H29" s="46">
        <v>0</v>
      </c>
      <c r="I29" s="47">
        <v>4.38252</v>
      </c>
      <c r="J29" s="48">
        <v>0</v>
      </c>
      <c r="K29" s="47">
        <f t="shared" si="2"/>
        <v>4.38252</v>
      </c>
      <c r="L29" s="48">
        <v>0</v>
      </c>
      <c r="M29" s="49">
        <f t="shared" si="0"/>
        <v>4.38252</v>
      </c>
      <c r="N29" s="28"/>
      <c r="O29" s="15"/>
      <c r="P29" s="15"/>
    </row>
    <row r="30" spans="1:16" s="16" customFormat="1" ht="120" customHeight="1">
      <c r="A30" s="50"/>
      <c r="B30" s="51"/>
      <c r="C30" s="51"/>
      <c r="D30" s="55">
        <v>13020400</v>
      </c>
      <c r="E30" s="45" t="s">
        <v>39</v>
      </c>
      <c r="F30" s="46"/>
      <c r="G30" s="46">
        <v>0</v>
      </c>
      <c r="H30" s="46">
        <v>0</v>
      </c>
      <c r="I30" s="47">
        <v>0</v>
      </c>
      <c r="J30" s="48">
        <v>0</v>
      </c>
      <c r="K30" s="47">
        <f t="shared" si="2"/>
        <v>0</v>
      </c>
      <c r="L30" s="48">
        <v>0</v>
      </c>
      <c r="M30" s="49">
        <f t="shared" si="0"/>
        <v>0</v>
      </c>
      <c r="N30" s="28"/>
      <c r="O30" s="15"/>
      <c r="P30" s="15"/>
    </row>
    <row r="31" spans="1:16" s="16" customFormat="1" ht="193.5" customHeight="1">
      <c r="A31" s="50"/>
      <c r="B31" s="51"/>
      <c r="C31" s="51"/>
      <c r="D31" s="55">
        <v>13020401</v>
      </c>
      <c r="E31" s="45" t="s">
        <v>39</v>
      </c>
      <c r="F31" s="46"/>
      <c r="G31" s="46">
        <v>0</v>
      </c>
      <c r="H31" s="46">
        <v>0</v>
      </c>
      <c r="I31" s="47">
        <f>0.5035-0.25175</f>
        <v>0.25175</v>
      </c>
      <c r="J31" s="48">
        <v>0</v>
      </c>
      <c r="K31" s="47">
        <f t="shared" si="2"/>
        <v>0.25175</v>
      </c>
      <c r="L31" s="48">
        <v>0</v>
      </c>
      <c r="M31" s="49">
        <f t="shared" si="0"/>
        <v>0.25175</v>
      </c>
      <c r="N31" s="28"/>
      <c r="O31" s="15"/>
      <c r="P31" s="15"/>
    </row>
    <row r="32" spans="1:16" s="16" customFormat="1" ht="185.25" customHeight="1">
      <c r="A32" s="50"/>
      <c r="B32" s="51"/>
      <c r="C32" s="51"/>
      <c r="D32" s="55">
        <v>13020600</v>
      </c>
      <c r="E32" s="45" t="s">
        <v>40</v>
      </c>
      <c r="F32" s="46"/>
      <c r="G32" s="46">
        <v>0</v>
      </c>
      <c r="H32" s="46">
        <v>0</v>
      </c>
      <c r="I32" s="47">
        <f>14.82434-7.41217</f>
        <v>7.41217</v>
      </c>
      <c r="J32" s="48">
        <v>0</v>
      </c>
      <c r="K32" s="47">
        <f t="shared" si="2"/>
        <v>7.41217</v>
      </c>
      <c r="L32" s="48">
        <v>0</v>
      </c>
      <c r="M32" s="49">
        <f t="shared" si="0"/>
        <v>7.41217</v>
      </c>
      <c r="N32" s="28"/>
      <c r="O32" s="15"/>
      <c r="P32" s="15"/>
    </row>
    <row r="33" spans="1:16" s="16" customFormat="1" ht="84.75" customHeight="1">
      <c r="A33" s="50"/>
      <c r="B33" s="51"/>
      <c r="C33" s="51"/>
      <c r="D33" s="52">
        <v>13030000</v>
      </c>
      <c r="E33" s="53" t="s">
        <v>41</v>
      </c>
      <c r="F33" s="40">
        <v>1070.8</v>
      </c>
      <c r="G33" s="31">
        <f>G35+G34</f>
        <v>446.9</v>
      </c>
      <c r="H33" s="31">
        <f>H35+H34</f>
        <v>58.1</v>
      </c>
      <c r="I33" s="41">
        <f>I35+I34</f>
        <v>378.85084</v>
      </c>
      <c r="J33" s="34">
        <f t="shared" si="1"/>
        <v>6.5206685025817555</v>
      </c>
      <c r="K33" s="41">
        <f t="shared" si="2"/>
        <v>320.75084</v>
      </c>
      <c r="L33" s="34">
        <f>I33/G33</f>
        <v>0.8477306780040278</v>
      </c>
      <c r="M33" s="35">
        <f t="shared" si="0"/>
        <v>-68.04915999999997</v>
      </c>
      <c r="N33" s="28"/>
      <c r="O33" s="15"/>
      <c r="P33" s="15"/>
    </row>
    <row r="34" spans="1:16" s="16" customFormat="1" ht="123">
      <c r="A34" s="50"/>
      <c r="B34" s="51"/>
      <c r="C34" s="51"/>
      <c r="D34" s="55">
        <v>13030100</v>
      </c>
      <c r="E34" s="45" t="s">
        <v>42</v>
      </c>
      <c r="F34" s="46">
        <v>165.8</v>
      </c>
      <c r="G34" s="57">
        <v>101</v>
      </c>
      <c r="H34" s="57">
        <v>18.1</v>
      </c>
      <c r="I34" s="47">
        <f>83.00101-62.25071</f>
        <v>20.750299999999996</v>
      </c>
      <c r="J34" s="48">
        <f t="shared" si="1"/>
        <v>1.1464254143646406</v>
      </c>
      <c r="K34" s="47">
        <f t="shared" si="2"/>
        <v>2.6502999999999943</v>
      </c>
      <c r="L34" s="48">
        <f>I34/G34</f>
        <v>0.2054485148514851</v>
      </c>
      <c r="M34" s="49">
        <f>I34-G34</f>
        <v>-80.2497</v>
      </c>
      <c r="N34" s="28"/>
      <c r="O34" s="15"/>
      <c r="P34" s="15"/>
    </row>
    <row r="35" spans="1:16" s="16" customFormat="1" ht="156" customHeight="1">
      <c r="A35" s="50"/>
      <c r="B35" s="51"/>
      <c r="C35" s="51"/>
      <c r="D35" s="55">
        <v>13030200</v>
      </c>
      <c r="E35" s="45" t="s">
        <v>43</v>
      </c>
      <c r="F35" s="46">
        <v>905</v>
      </c>
      <c r="G35" s="57">
        <v>345.9</v>
      </c>
      <c r="H35" s="57">
        <v>40</v>
      </c>
      <c r="I35" s="47">
        <v>358.10054</v>
      </c>
      <c r="J35" s="48">
        <f t="shared" si="1"/>
        <v>8.9525135</v>
      </c>
      <c r="K35" s="47">
        <f t="shared" si="2"/>
        <v>318.10054</v>
      </c>
      <c r="L35" s="48">
        <f>I35/G35</f>
        <v>1.0352718704827986</v>
      </c>
      <c r="M35" s="49">
        <f t="shared" si="0"/>
        <v>12.200540000000046</v>
      </c>
      <c r="N35" s="28"/>
      <c r="O35" s="15"/>
      <c r="P35" s="15"/>
    </row>
    <row r="36" spans="1:16" s="16" customFormat="1" ht="123.75" customHeight="1">
      <c r="A36" s="50"/>
      <c r="B36" s="51"/>
      <c r="C36" s="51"/>
      <c r="D36" s="38">
        <v>13070000</v>
      </c>
      <c r="E36" s="39" t="s">
        <v>44</v>
      </c>
      <c r="F36" s="40">
        <v>0.2</v>
      </c>
      <c r="G36" s="58">
        <f>G37</f>
        <v>1.5</v>
      </c>
      <c r="H36" s="58">
        <f>H37</f>
        <v>0.3</v>
      </c>
      <c r="I36" s="54">
        <f>I37</f>
        <v>0.62171</v>
      </c>
      <c r="J36" s="34">
        <v>0</v>
      </c>
      <c r="K36" s="41">
        <f t="shared" si="2"/>
        <v>0.32171</v>
      </c>
      <c r="L36" s="48">
        <f>I36/G36</f>
        <v>0.4144733333333333</v>
      </c>
      <c r="M36" s="49">
        <f t="shared" si="0"/>
        <v>-0.87829</v>
      </c>
      <c r="N36" s="28"/>
      <c r="O36" s="15"/>
      <c r="P36" s="15"/>
    </row>
    <row r="37" spans="1:16" s="16" customFormat="1" ht="121.5" customHeight="1">
      <c r="A37" s="50"/>
      <c r="B37" s="51"/>
      <c r="C37" s="51"/>
      <c r="D37" s="55">
        <v>13070200</v>
      </c>
      <c r="E37" s="45" t="s">
        <v>45</v>
      </c>
      <c r="F37" s="46">
        <v>0.2</v>
      </c>
      <c r="G37" s="57">
        <v>1.5</v>
      </c>
      <c r="H37" s="57">
        <v>0.3</v>
      </c>
      <c r="I37" s="47">
        <v>0.62171</v>
      </c>
      <c r="J37" s="48">
        <v>0</v>
      </c>
      <c r="K37" s="47">
        <f t="shared" si="2"/>
        <v>0.32171</v>
      </c>
      <c r="L37" s="48">
        <v>0</v>
      </c>
      <c r="M37" s="49">
        <f t="shared" si="0"/>
        <v>-0.87829</v>
      </c>
      <c r="N37" s="28"/>
      <c r="O37" s="15"/>
      <c r="P37" s="15"/>
    </row>
    <row r="38" spans="1:16" s="16" customFormat="1" ht="87.75" customHeight="1">
      <c r="A38" s="50"/>
      <c r="B38" s="51"/>
      <c r="C38" s="51"/>
      <c r="D38" s="52">
        <v>14000000</v>
      </c>
      <c r="E38" s="53" t="s">
        <v>46</v>
      </c>
      <c r="F38" s="40"/>
      <c r="G38" s="41">
        <f>G39</f>
        <v>125750.4</v>
      </c>
      <c r="H38" s="41">
        <f>H39</f>
        <v>31517.9</v>
      </c>
      <c r="I38" s="41">
        <f>I39</f>
        <v>26662.17549</v>
      </c>
      <c r="J38" s="34">
        <f t="shared" si="1"/>
        <v>0.8459375621472243</v>
      </c>
      <c r="K38" s="41">
        <f t="shared" si="2"/>
        <v>-4855.72451</v>
      </c>
      <c r="L38" s="34">
        <f>I38/G38</f>
        <v>0.21202457797350946</v>
      </c>
      <c r="M38" s="35">
        <f t="shared" si="0"/>
        <v>-99088.22451</v>
      </c>
      <c r="N38" s="59"/>
      <c r="O38" s="15"/>
      <c r="P38" s="15"/>
    </row>
    <row r="39" spans="1:16" s="16" customFormat="1" ht="177" customHeight="1">
      <c r="A39" s="50"/>
      <c r="B39" s="51"/>
      <c r="C39" s="51"/>
      <c r="D39" s="55">
        <v>14040001</v>
      </c>
      <c r="E39" s="45" t="s">
        <v>47</v>
      </c>
      <c r="F39" s="46"/>
      <c r="G39" s="46">
        <v>125750.4</v>
      </c>
      <c r="H39" s="46">
        <v>31517.9</v>
      </c>
      <c r="I39" s="47">
        <v>26662.17549</v>
      </c>
      <c r="J39" s="48">
        <f t="shared" si="1"/>
        <v>0.8459375621472243</v>
      </c>
      <c r="K39" s="47">
        <f t="shared" si="2"/>
        <v>-4855.72451</v>
      </c>
      <c r="L39" s="48">
        <f>I39/G39</f>
        <v>0.21202457797350946</v>
      </c>
      <c r="M39" s="49">
        <f>I39-G39</f>
        <v>-99088.22451</v>
      </c>
      <c r="N39" s="28"/>
      <c r="O39" s="15"/>
      <c r="P39" s="15"/>
    </row>
    <row r="40" spans="1:16" s="16" customFormat="1" ht="121.5">
      <c r="A40" s="50"/>
      <c r="B40" s="51"/>
      <c r="C40" s="51"/>
      <c r="D40" s="52">
        <v>16000000</v>
      </c>
      <c r="E40" s="53" t="s">
        <v>48</v>
      </c>
      <c r="F40" s="40"/>
      <c r="G40" s="40">
        <v>0</v>
      </c>
      <c r="H40" s="40">
        <v>0</v>
      </c>
      <c r="I40" s="41">
        <f>I42</f>
        <v>0.00958</v>
      </c>
      <c r="J40" s="34">
        <v>0</v>
      </c>
      <c r="K40" s="41">
        <f t="shared" si="2"/>
        <v>0.00958</v>
      </c>
      <c r="L40" s="48">
        <v>0</v>
      </c>
      <c r="M40" s="49">
        <f t="shared" si="0"/>
        <v>0.00958</v>
      </c>
      <c r="N40" s="28"/>
      <c r="O40" s="15"/>
      <c r="P40" s="15"/>
    </row>
    <row r="41" spans="1:16" s="16" customFormat="1" ht="121.5">
      <c r="A41" s="50"/>
      <c r="B41" s="51"/>
      <c r="C41" s="51"/>
      <c r="D41" s="52">
        <v>16010000</v>
      </c>
      <c r="E41" s="53" t="s">
        <v>49</v>
      </c>
      <c r="F41" s="40"/>
      <c r="G41" s="40">
        <v>0</v>
      </c>
      <c r="H41" s="40">
        <v>0</v>
      </c>
      <c r="I41" s="41">
        <f>I42</f>
        <v>0.00958</v>
      </c>
      <c r="J41" s="34">
        <v>0</v>
      </c>
      <c r="K41" s="41">
        <f t="shared" si="2"/>
        <v>0.00958</v>
      </c>
      <c r="L41" s="48">
        <v>0</v>
      </c>
      <c r="M41" s="49">
        <f t="shared" si="0"/>
        <v>0.00958</v>
      </c>
      <c r="N41" s="28"/>
      <c r="O41" s="15"/>
      <c r="P41" s="15"/>
    </row>
    <row r="42" spans="1:16" s="16" customFormat="1" ht="56.25" customHeight="1">
      <c r="A42" s="50"/>
      <c r="B42" s="51"/>
      <c r="C42" s="51"/>
      <c r="D42" s="55">
        <v>16010200</v>
      </c>
      <c r="E42" s="45" t="s">
        <v>50</v>
      </c>
      <c r="F42" s="46">
        <v>0</v>
      </c>
      <c r="G42" s="46">
        <v>0</v>
      </c>
      <c r="H42" s="46">
        <v>0</v>
      </c>
      <c r="I42" s="47">
        <v>0.00958</v>
      </c>
      <c r="J42" s="48">
        <v>0</v>
      </c>
      <c r="K42" s="47">
        <f t="shared" si="2"/>
        <v>0.00958</v>
      </c>
      <c r="L42" s="48">
        <v>0</v>
      </c>
      <c r="M42" s="49">
        <f t="shared" si="0"/>
        <v>0.00958</v>
      </c>
      <c r="N42" s="28"/>
      <c r="O42" s="15"/>
      <c r="P42" s="15"/>
    </row>
    <row r="43" spans="1:16" s="16" customFormat="1" ht="63.75">
      <c r="A43" s="50"/>
      <c r="B43" s="51"/>
      <c r="C43" s="51"/>
      <c r="D43" s="52">
        <v>18000000</v>
      </c>
      <c r="E43" s="53" t="s">
        <v>51</v>
      </c>
      <c r="F43" s="40">
        <v>365617</v>
      </c>
      <c r="G43" s="41">
        <f>G44+G56+G58+G61+G72</f>
        <v>639772.7</v>
      </c>
      <c r="H43" s="41">
        <f>H44+H56+H58+H61+H72</f>
        <v>131018.3</v>
      </c>
      <c r="I43" s="41">
        <f>I44+I56+I58+I61+I72</f>
        <v>200835.31572999997</v>
      </c>
      <c r="J43" s="34">
        <f t="shared" si="1"/>
        <v>1.5328798780781003</v>
      </c>
      <c r="K43" s="41">
        <f t="shared" si="2"/>
        <v>69817.01572999997</v>
      </c>
      <c r="L43" s="34">
        <f>I43/G43</f>
        <v>0.31391667029555964</v>
      </c>
      <c r="M43" s="35">
        <f t="shared" si="0"/>
        <v>-438937.38427</v>
      </c>
      <c r="N43" s="28"/>
      <c r="O43" s="15"/>
      <c r="P43" s="15"/>
    </row>
    <row r="44" spans="1:16" s="16" customFormat="1" ht="54.75" customHeight="1">
      <c r="A44" s="50"/>
      <c r="B44" s="51"/>
      <c r="C44" s="51"/>
      <c r="D44" s="38">
        <v>18010000</v>
      </c>
      <c r="E44" s="39" t="s">
        <v>52</v>
      </c>
      <c r="F44" s="46">
        <v>360978.2</v>
      </c>
      <c r="G44" s="41">
        <f>G45+G46+G47+G48+G49+G50+G51+G52+G54+G53</f>
        <v>453614.6</v>
      </c>
      <c r="H44" s="41">
        <f>H45+H46+H47+H48+H49+H50+H51+H52+H54+H53</f>
        <v>92177</v>
      </c>
      <c r="I44" s="41">
        <f>I45+I46+I47+I48+I49+I50+I51+I52+I54+I53</f>
        <v>128529.81516999999</v>
      </c>
      <c r="J44" s="34">
        <f t="shared" si="1"/>
        <v>1.3943805414582813</v>
      </c>
      <c r="K44" s="41">
        <f t="shared" si="2"/>
        <v>36352.81516999999</v>
      </c>
      <c r="L44" s="34">
        <f>I44/G44</f>
        <v>0.2833458516767317</v>
      </c>
      <c r="M44" s="35">
        <f t="shared" si="0"/>
        <v>-325084.78483</v>
      </c>
      <c r="N44" s="28"/>
      <c r="O44" s="15"/>
      <c r="P44" s="15"/>
    </row>
    <row r="45" spans="1:16" s="16" customFormat="1" ht="177.75" customHeight="1">
      <c r="A45" s="50"/>
      <c r="B45" s="51"/>
      <c r="C45" s="51"/>
      <c r="D45" s="55">
        <v>18010100</v>
      </c>
      <c r="E45" s="45" t="s">
        <v>53</v>
      </c>
      <c r="F45" s="46">
        <v>0</v>
      </c>
      <c r="G45" s="46">
        <v>1637.8</v>
      </c>
      <c r="H45" s="46">
        <v>3</v>
      </c>
      <c r="I45" s="47">
        <v>381.85414</v>
      </c>
      <c r="J45" s="60" t="s">
        <v>131</v>
      </c>
      <c r="K45" s="47">
        <f t="shared" si="2"/>
        <v>378.85414</v>
      </c>
      <c r="L45" s="48">
        <f>I45/G45</f>
        <v>0.23315065331542312</v>
      </c>
      <c r="M45" s="49">
        <f t="shared" si="0"/>
        <v>-1255.94586</v>
      </c>
      <c r="N45" s="28"/>
      <c r="O45" s="15"/>
      <c r="P45" s="15"/>
    </row>
    <row r="46" spans="1:16" s="16" customFormat="1" ht="207" customHeight="1">
      <c r="A46" s="50"/>
      <c r="B46" s="51"/>
      <c r="C46" s="51"/>
      <c r="D46" s="55">
        <v>18010200</v>
      </c>
      <c r="E46" s="45" t="s">
        <v>54</v>
      </c>
      <c r="F46" s="46">
        <v>0</v>
      </c>
      <c r="G46" s="46">
        <v>1191.9</v>
      </c>
      <c r="H46" s="46">
        <v>12</v>
      </c>
      <c r="I46" s="47">
        <v>74.85813</v>
      </c>
      <c r="J46" s="48">
        <f t="shared" si="1"/>
        <v>6.2381775</v>
      </c>
      <c r="K46" s="47">
        <f t="shared" si="2"/>
        <v>62.85813</v>
      </c>
      <c r="L46" s="48">
        <f>I46/G46</f>
        <v>0.06280571356657437</v>
      </c>
      <c r="M46" s="49">
        <f t="shared" si="0"/>
        <v>-1117.04187</v>
      </c>
      <c r="N46" s="28"/>
      <c r="O46" s="15"/>
      <c r="P46" s="15"/>
    </row>
    <row r="47" spans="1:16" s="16" customFormat="1" ht="182.25" customHeight="1">
      <c r="A47" s="50"/>
      <c r="B47" s="51"/>
      <c r="C47" s="51"/>
      <c r="D47" s="55">
        <v>18010300</v>
      </c>
      <c r="E47" s="45" t="s">
        <v>55</v>
      </c>
      <c r="F47" s="46">
        <v>0</v>
      </c>
      <c r="G47" s="46">
        <v>13.8</v>
      </c>
      <c r="H47" s="46">
        <v>0</v>
      </c>
      <c r="I47" s="47">
        <v>11.2562</v>
      </c>
      <c r="J47" s="48">
        <v>0</v>
      </c>
      <c r="K47" s="47">
        <f t="shared" si="2"/>
        <v>11.2562</v>
      </c>
      <c r="L47" s="48">
        <v>0</v>
      </c>
      <c r="M47" s="49">
        <f t="shared" si="0"/>
        <v>-2.543800000000001</v>
      </c>
      <c r="N47" s="28"/>
      <c r="O47" s="15"/>
      <c r="P47" s="15"/>
    </row>
    <row r="48" spans="1:16" s="16" customFormat="1" ht="192.75" customHeight="1">
      <c r="A48" s="50"/>
      <c r="B48" s="51"/>
      <c r="C48" s="51"/>
      <c r="D48" s="55">
        <v>18010400</v>
      </c>
      <c r="E48" s="45" t="s">
        <v>53</v>
      </c>
      <c r="F48" s="46">
        <v>0</v>
      </c>
      <c r="G48" s="46">
        <v>23418.3</v>
      </c>
      <c r="H48" s="46">
        <v>10</v>
      </c>
      <c r="I48" s="47">
        <v>7596.41163</v>
      </c>
      <c r="J48" s="60" t="s">
        <v>130</v>
      </c>
      <c r="K48" s="47">
        <f t="shared" si="2"/>
        <v>7586.41163</v>
      </c>
      <c r="L48" s="48">
        <f aca="true" t="shared" si="4" ref="L48:L56">I48/G48</f>
        <v>0.3243792943979708</v>
      </c>
      <c r="M48" s="49">
        <f t="shared" si="0"/>
        <v>-15821.88837</v>
      </c>
      <c r="N48" s="28"/>
      <c r="O48" s="15"/>
      <c r="P48" s="15"/>
    </row>
    <row r="49" spans="1:16" s="16" customFormat="1" ht="85.5" customHeight="1">
      <c r="A49" s="50"/>
      <c r="B49" s="51"/>
      <c r="C49" s="51"/>
      <c r="D49" s="55">
        <v>18010500</v>
      </c>
      <c r="E49" s="45" t="s">
        <v>56</v>
      </c>
      <c r="F49" s="46">
        <v>115874</v>
      </c>
      <c r="G49" s="46">
        <v>133812.5</v>
      </c>
      <c r="H49" s="46">
        <v>29200</v>
      </c>
      <c r="I49" s="47">
        <v>42546.10062</v>
      </c>
      <c r="J49" s="48">
        <f t="shared" si="1"/>
        <v>1.4570582404109589</v>
      </c>
      <c r="K49" s="47">
        <f t="shared" si="2"/>
        <v>13346.100619999997</v>
      </c>
      <c r="L49" s="48">
        <f t="shared" si="4"/>
        <v>0.31795311065857074</v>
      </c>
      <c r="M49" s="49">
        <f t="shared" si="0"/>
        <v>-91266.39938</v>
      </c>
      <c r="N49" s="28"/>
      <c r="O49" s="15"/>
      <c r="P49" s="15"/>
    </row>
    <row r="50" spans="1:16" s="16" customFormat="1" ht="86.25" customHeight="1">
      <c r="A50" s="50"/>
      <c r="B50" s="51"/>
      <c r="C50" s="51"/>
      <c r="D50" s="55">
        <v>18010600</v>
      </c>
      <c r="E50" s="45" t="s">
        <v>57</v>
      </c>
      <c r="F50" s="46">
        <v>234996.8</v>
      </c>
      <c r="G50" s="46">
        <v>274667.3</v>
      </c>
      <c r="H50" s="46">
        <v>62000</v>
      </c>
      <c r="I50" s="47">
        <v>75342.08122</v>
      </c>
      <c r="J50" s="48">
        <f t="shared" si="1"/>
        <v>1.2151948583870966</v>
      </c>
      <c r="K50" s="47">
        <f t="shared" si="2"/>
        <v>13342.081219999993</v>
      </c>
      <c r="L50" s="48">
        <f t="shared" si="4"/>
        <v>0.2743030612672131</v>
      </c>
      <c r="M50" s="49">
        <f t="shared" si="0"/>
        <v>-199325.21878</v>
      </c>
      <c r="N50" s="28"/>
      <c r="O50" s="15"/>
      <c r="P50" s="15"/>
    </row>
    <row r="51" spans="1:16" s="16" customFormat="1" ht="81.75" customHeight="1">
      <c r="A51" s="50"/>
      <c r="B51" s="51"/>
      <c r="C51" s="51"/>
      <c r="D51" s="55">
        <v>18010700</v>
      </c>
      <c r="E51" s="45" t="s">
        <v>58</v>
      </c>
      <c r="F51" s="46">
        <v>6136.6</v>
      </c>
      <c r="G51" s="46">
        <v>7050.7</v>
      </c>
      <c r="H51" s="46">
        <v>730</v>
      </c>
      <c r="I51" s="47">
        <v>710.74235</v>
      </c>
      <c r="J51" s="48">
        <f t="shared" si="1"/>
        <v>0.9736196575342465</v>
      </c>
      <c r="K51" s="47">
        <f t="shared" si="2"/>
        <v>-19.257650000000012</v>
      </c>
      <c r="L51" s="48">
        <f t="shared" si="4"/>
        <v>0.10080450877217866</v>
      </c>
      <c r="M51" s="49">
        <f t="shared" si="0"/>
        <v>-6339.95765</v>
      </c>
      <c r="N51" s="28"/>
      <c r="O51" s="15"/>
      <c r="P51" s="15"/>
    </row>
    <row r="52" spans="1:16" s="16" customFormat="1" ht="78.75" customHeight="1">
      <c r="A52" s="50"/>
      <c r="B52" s="51"/>
      <c r="C52" s="51"/>
      <c r="D52" s="55">
        <v>18010900</v>
      </c>
      <c r="E52" s="45" t="s">
        <v>59</v>
      </c>
      <c r="F52" s="46">
        <v>3970.8</v>
      </c>
      <c r="G52" s="46">
        <v>4396.7</v>
      </c>
      <c r="H52" s="46">
        <v>222</v>
      </c>
      <c r="I52" s="47">
        <v>432.05284</v>
      </c>
      <c r="J52" s="48">
        <f t="shared" si="1"/>
        <v>1.946183963963964</v>
      </c>
      <c r="K52" s="47">
        <f t="shared" si="2"/>
        <v>210.05284</v>
      </c>
      <c r="L52" s="48">
        <f t="shared" si="4"/>
        <v>0.09826752791866628</v>
      </c>
      <c r="M52" s="49">
        <f t="shared" si="0"/>
        <v>-3964.64716</v>
      </c>
      <c r="N52" s="28"/>
      <c r="O52" s="15"/>
      <c r="P52" s="15"/>
    </row>
    <row r="53" spans="1:16" s="16" customFormat="1" ht="81.75" customHeight="1">
      <c r="A53" s="50"/>
      <c r="B53" s="51"/>
      <c r="C53" s="51"/>
      <c r="D53" s="55">
        <v>18011001</v>
      </c>
      <c r="E53" s="45" t="s">
        <v>60</v>
      </c>
      <c r="F53" s="46">
        <v>0</v>
      </c>
      <c r="G53" s="46">
        <v>4047.1</v>
      </c>
      <c r="H53" s="46">
        <v>0</v>
      </c>
      <c r="I53" s="47">
        <v>409.16668</v>
      </c>
      <c r="J53" s="48">
        <v>0</v>
      </c>
      <c r="K53" s="47">
        <f t="shared" si="2"/>
        <v>409.16668</v>
      </c>
      <c r="L53" s="48">
        <f t="shared" si="4"/>
        <v>0.10110120333078006</v>
      </c>
      <c r="M53" s="49">
        <f t="shared" si="0"/>
        <v>-3637.93332</v>
      </c>
      <c r="N53" s="28"/>
      <c r="O53" s="15"/>
      <c r="P53" s="15"/>
    </row>
    <row r="54" spans="1:16" s="16" customFormat="1" ht="78.75" customHeight="1">
      <c r="A54" s="50"/>
      <c r="B54" s="51"/>
      <c r="C54" s="51"/>
      <c r="D54" s="55">
        <v>18011101</v>
      </c>
      <c r="E54" s="45" t="s">
        <v>61</v>
      </c>
      <c r="F54" s="46">
        <v>0</v>
      </c>
      <c r="G54" s="46">
        <v>3378.5</v>
      </c>
      <c r="H54" s="46">
        <v>0</v>
      </c>
      <c r="I54" s="47">
        <v>1025.29136</v>
      </c>
      <c r="J54" s="48">
        <v>0</v>
      </c>
      <c r="K54" s="47">
        <f t="shared" si="2"/>
        <v>1025.29136</v>
      </c>
      <c r="L54" s="48">
        <f t="shared" si="4"/>
        <v>0.3034753174485718</v>
      </c>
      <c r="M54" s="49">
        <f t="shared" si="0"/>
        <v>-2353.20864</v>
      </c>
      <c r="N54" s="28"/>
      <c r="O54" s="15"/>
      <c r="P54" s="15"/>
    </row>
    <row r="55" spans="1:16" s="16" customFormat="1" ht="78.75" customHeight="1">
      <c r="A55" s="50"/>
      <c r="B55" s="51"/>
      <c r="C55" s="51"/>
      <c r="D55" s="52">
        <v>18020000</v>
      </c>
      <c r="E55" s="45" t="s">
        <v>62</v>
      </c>
      <c r="F55" s="41">
        <f>F56+F57</f>
        <v>4098.6</v>
      </c>
      <c r="G55" s="41">
        <f>G56</f>
        <v>4213.3</v>
      </c>
      <c r="H55" s="41">
        <f>H56</f>
        <v>313.3</v>
      </c>
      <c r="I55" s="41">
        <f>I56</f>
        <v>254.738</v>
      </c>
      <c r="J55" s="34">
        <f t="shared" si="1"/>
        <v>0.813080114905841</v>
      </c>
      <c r="K55" s="41">
        <f t="shared" si="2"/>
        <v>-58.56200000000001</v>
      </c>
      <c r="L55" s="34">
        <f t="shared" si="4"/>
        <v>0.060460446680749055</v>
      </c>
      <c r="M55" s="35">
        <f t="shared" si="0"/>
        <v>-3958.5620000000004</v>
      </c>
      <c r="N55" s="28"/>
      <c r="O55" s="15"/>
      <c r="P55" s="15"/>
    </row>
    <row r="56" spans="1:16" s="16" customFormat="1" ht="99" customHeight="1">
      <c r="A56" s="50"/>
      <c r="B56" s="51"/>
      <c r="C56" s="51"/>
      <c r="D56" s="55">
        <v>18020100</v>
      </c>
      <c r="E56" s="45" t="s">
        <v>63</v>
      </c>
      <c r="F56" s="46">
        <v>4098.6</v>
      </c>
      <c r="G56" s="46">
        <v>4213.3</v>
      </c>
      <c r="H56" s="46">
        <v>313.3</v>
      </c>
      <c r="I56" s="47">
        <v>254.738</v>
      </c>
      <c r="J56" s="48">
        <f t="shared" si="1"/>
        <v>0.813080114905841</v>
      </c>
      <c r="K56" s="47">
        <f t="shared" si="2"/>
        <v>-58.56200000000001</v>
      </c>
      <c r="L56" s="48">
        <f t="shared" si="4"/>
        <v>0.060460446680749055</v>
      </c>
      <c r="M56" s="49">
        <f t="shared" si="0"/>
        <v>-3958.5620000000004</v>
      </c>
      <c r="N56" s="28"/>
      <c r="O56" s="15"/>
      <c r="P56" s="15"/>
    </row>
    <row r="57" spans="1:16" s="16" customFormat="1" ht="99" customHeight="1">
      <c r="A57" s="50"/>
      <c r="B57" s="51"/>
      <c r="C57" s="51"/>
      <c r="D57" s="55">
        <v>18020200</v>
      </c>
      <c r="E57" s="45" t="s">
        <v>64</v>
      </c>
      <c r="F57" s="46">
        <v>0</v>
      </c>
      <c r="G57" s="46">
        <v>0</v>
      </c>
      <c r="H57" s="46">
        <v>0</v>
      </c>
      <c r="I57" s="47">
        <v>0</v>
      </c>
      <c r="J57" s="48">
        <v>0</v>
      </c>
      <c r="K57" s="47">
        <f t="shared" si="2"/>
        <v>0</v>
      </c>
      <c r="L57" s="48">
        <v>0</v>
      </c>
      <c r="M57" s="49">
        <f t="shared" si="0"/>
        <v>0</v>
      </c>
      <c r="N57" s="28"/>
      <c r="O57" s="15"/>
      <c r="P57" s="15"/>
    </row>
    <row r="58" spans="1:16" s="16" customFormat="1" ht="63.75">
      <c r="A58" s="50"/>
      <c r="B58" s="51"/>
      <c r="C58" s="51"/>
      <c r="D58" s="38">
        <v>18030000</v>
      </c>
      <c r="E58" s="39" t="s">
        <v>65</v>
      </c>
      <c r="F58" s="40">
        <v>540.2</v>
      </c>
      <c r="G58" s="41">
        <f>G59+G60</f>
        <v>537.1</v>
      </c>
      <c r="H58" s="41">
        <f>H59+H60</f>
        <v>78</v>
      </c>
      <c r="I58" s="41">
        <f>I59+I60</f>
        <v>281.54424</v>
      </c>
      <c r="J58" s="34">
        <f t="shared" si="1"/>
        <v>3.6095415384615386</v>
      </c>
      <c r="K58" s="41">
        <f t="shared" si="2"/>
        <v>203.54424</v>
      </c>
      <c r="L58" s="34">
        <f>I58/G58</f>
        <v>0.5241933345745671</v>
      </c>
      <c r="M58" s="35">
        <f t="shared" si="0"/>
        <v>-255.55576000000002</v>
      </c>
      <c r="N58" s="28"/>
      <c r="O58" s="15"/>
      <c r="P58" s="15"/>
    </row>
    <row r="59" spans="1:16" s="16" customFormat="1" ht="114" customHeight="1">
      <c r="A59" s="50"/>
      <c r="B59" s="51"/>
      <c r="C59" s="51"/>
      <c r="D59" s="55">
        <v>18030100</v>
      </c>
      <c r="E59" s="45" t="s">
        <v>66</v>
      </c>
      <c r="F59" s="46">
        <v>515.4</v>
      </c>
      <c r="G59" s="46">
        <v>537.1</v>
      </c>
      <c r="H59" s="46">
        <v>78</v>
      </c>
      <c r="I59" s="47">
        <v>267.24329</v>
      </c>
      <c r="J59" s="48">
        <f t="shared" si="1"/>
        <v>3.4261960256410258</v>
      </c>
      <c r="K59" s="47">
        <f t="shared" si="2"/>
        <v>189.24329</v>
      </c>
      <c r="L59" s="48">
        <f>I59/G59</f>
        <v>0.4975671010984919</v>
      </c>
      <c r="M59" s="49">
        <f t="shared" si="0"/>
        <v>-269.85671</v>
      </c>
      <c r="N59" s="28"/>
      <c r="O59" s="15"/>
      <c r="P59" s="15"/>
    </row>
    <row r="60" spans="1:16" s="16" customFormat="1" ht="114" customHeight="1">
      <c r="A60" s="50"/>
      <c r="B60" s="51"/>
      <c r="C60" s="51"/>
      <c r="D60" s="55">
        <v>18030200</v>
      </c>
      <c r="E60" s="45" t="s">
        <v>67</v>
      </c>
      <c r="F60" s="46">
        <v>24.8</v>
      </c>
      <c r="G60" s="46">
        <v>0</v>
      </c>
      <c r="H60" s="46">
        <v>0</v>
      </c>
      <c r="I60" s="47">
        <v>14.30095</v>
      </c>
      <c r="J60" s="48">
        <v>0</v>
      </c>
      <c r="K60" s="47">
        <f t="shared" si="2"/>
        <v>14.30095</v>
      </c>
      <c r="L60" s="48">
        <v>0</v>
      </c>
      <c r="M60" s="49">
        <f t="shared" si="0"/>
        <v>14.30095</v>
      </c>
      <c r="N60" s="28"/>
      <c r="O60" s="15"/>
      <c r="P60" s="15"/>
    </row>
    <row r="61" spans="1:16" s="16" customFormat="1" ht="174" customHeight="1">
      <c r="A61" s="50"/>
      <c r="B61" s="51"/>
      <c r="C61" s="51"/>
      <c r="D61" s="38">
        <v>18040000</v>
      </c>
      <c r="E61" s="39" t="s">
        <v>68</v>
      </c>
      <c r="F61" s="40"/>
      <c r="G61" s="41">
        <f>G62+G63+G64+G65+G66+G67+G68+G69+G71+G70</f>
        <v>0</v>
      </c>
      <c r="H61" s="41">
        <f>H62+H63+H64+H65+H66+H67+H68+H69+H71+H70</f>
        <v>0</v>
      </c>
      <c r="I61" s="41">
        <f>I62+I63+I64+I65+I66+I67+I68+I69+I71+I70</f>
        <v>-43.40693999999999</v>
      </c>
      <c r="J61" s="34">
        <v>0</v>
      </c>
      <c r="K61" s="41">
        <f t="shared" si="2"/>
        <v>-43.40693999999999</v>
      </c>
      <c r="L61" s="48">
        <v>0</v>
      </c>
      <c r="M61" s="49">
        <f t="shared" si="0"/>
        <v>-43.40693999999999</v>
      </c>
      <c r="N61" s="28"/>
      <c r="O61" s="15"/>
      <c r="P61" s="15"/>
    </row>
    <row r="62" spans="1:16" s="16" customFormat="1" ht="187.5" customHeight="1">
      <c r="A62" s="50"/>
      <c r="B62" s="51"/>
      <c r="C62" s="51"/>
      <c r="D62" s="44">
        <v>18040100</v>
      </c>
      <c r="E62" s="45" t="s">
        <v>69</v>
      </c>
      <c r="F62" s="46"/>
      <c r="G62" s="46">
        <v>0</v>
      </c>
      <c r="H62" s="46">
        <v>0</v>
      </c>
      <c r="I62" s="61">
        <v>-8.4854</v>
      </c>
      <c r="J62" s="48">
        <v>0</v>
      </c>
      <c r="K62" s="47">
        <f t="shared" si="2"/>
        <v>-8.4854</v>
      </c>
      <c r="L62" s="48">
        <v>0</v>
      </c>
      <c r="M62" s="49">
        <f t="shared" si="0"/>
        <v>-8.4854</v>
      </c>
      <c r="N62" s="28"/>
      <c r="O62" s="15"/>
      <c r="P62" s="15"/>
    </row>
    <row r="63" spans="1:16" s="16" customFormat="1" ht="195" customHeight="1">
      <c r="A63" s="50"/>
      <c r="B63" s="51"/>
      <c r="C63" s="51"/>
      <c r="D63" s="44">
        <v>18040200</v>
      </c>
      <c r="E63" s="45" t="s">
        <v>70</v>
      </c>
      <c r="F63" s="46"/>
      <c r="G63" s="46">
        <v>0</v>
      </c>
      <c r="H63" s="46">
        <v>0</v>
      </c>
      <c r="I63" s="47">
        <v>-25.10243</v>
      </c>
      <c r="J63" s="48">
        <v>0</v>
      </c>
      <c r="K63" s="47">
        <f t="shared" si="2"/>
        <v>-25.10243</v>
      </c>
      <c r="L63" s="48">
        <v>0</v>
      </c>
      <c r="M63" s="49">
        <f t="shared" si="0"/>
        <v>-25.10243</v>
      </c>
      <c r="N63" s="28"/>
      <c r="O63" s="15"/>
      <c r="P63" s="15"/>
    </row>
    <row r="64" spans="1:16" s="16" customFormat="1" ht="194.25" customHeight="1">
      <c r="A64" s="50"/>
      <c r="B64" s="51"/>
      <c r="C64" s="51"/>
      <c r="D64" s="44">
        <v>18040500</v>
      </c>
      <c r="E64" s="45" t="s">
        <v>71</v>
      </c>
      <c r="F64" s="46"/>
      <c r="G64" s="46">
        <v>0</v>
      </c>
      <c r="H64" s="46">
        <v>0</v>
      </c>
      <c r="I64" s="47">
        <v>0</v>
      </c>
      <c r="J64" s="48">
        <v>0</v>
      </c>
      <c r="K64" s="47">
        <f t="shared" si="2"/>
        <v>0</v>
      </c>
      <c r="L64" s="48">
        <v>0</v>
      </c>
      <c r="M64" s="49">
        <f t="shared" si="0"/>
        <v>0</v>
      </c>
      <c r="N64" s="28"/>
      <c r="O64" s="15"/>
      <c r="P64" s="15"/>
    </row>
    <row r="65" spans="1:16" s="16" customFormat="1" ht="201.75" customHeight="1">
      <c r="A65" s="50"/>
      <c r="B65" s="51"/>
      <c r="C65" s="51"/>
      <c r="D65" s="44">
        <v>18040600</v>
      </c>
      <c r="E65" s="45" t="s">
        <v>72</v>
      </c>
      <c r="F65" s="46"/>
      <c r="G65" s="46">
        <v>0</v>
      </c>
      <c r="H65" s="46">
        <v>0</v>
      </c>
      <c r="I65" s="47">
        <v>1.5</v>
      </c>
      <c r="J65" s="48">
        <v>0</v>
      </c>
      <c r="K65" s="47">
        <f t="shared" si="2"/>
        <v>1.5</v>
      </c>
      <c r="L65" s="48">
        <v>0</v>
      </c>
      <c r="M65" s="49">
        <f t="shared" si="0"/>
        <v>1.5</v>
      </c>
      <c r="N65" s="28"/>
      <c r="O65" s="15"/>
      <c r="P65" s="15"/>
    </row>
    <row r="66" spans="1:16" s="16" customFormat="1" ht="186.75" customHeight="1">
      <c r="A66" s="50"/>
      <c r="B66" s="51"/>
      <c r="C66" s="51"/>
      <c r="D66" s="44">
        <v>18040700</v>
      </c>
      <c r="E66" s="45" t="s">
        <v>73</v>
      </c>
      <c r="F66" s="46"/>
      <c r="G66" s="46">
        <v>0</v>
      </c>
      <c r="H66" s="46">
        <v>0</v>
      </c>
      <c r="I66" s="47">
        <v>-3.2108</v>
      </c>
      <c r="J66" s="48">
        <v>0</v>
      </c>
      <c r="K66" s="47">
        <f t="shared" si="2"/>
        <v>-3.2108</v>
      </c>
      <c r="L66" s="48">
        <v>0</v>
      </c>
      <c r="M66" s="49">
        <f t="shared" si="0"/>
        <v>-3.2108</v>
      </c>
      <c r="N66" s="28"/>
      <c r="O66" s="15"/>
      <c r="P66" s="15"/>
    </row>
    <row r="67" spans="1:16" s="16" customFormat="1" ht="240" customHeight="1">
      <c r="A67" s="50"/>
      <c r="B67" s="51"/>
      <c r="C67" s="51"/>
      <c r="D67" s="55">
        <v>18040800</v>
      </c>
      <c r="E67" s="45" t="s">
        <v>74</v>
      </c>
      <c r="F67" s="46"/>
      <c r="G67" s="46">
        <v>0</v>
      </c>
      <c r="H67" s="46">
        <v>0</v>
      </c>
      <c r="I67" s="47">
        <v>-6.45746</v>
      </c>
      <c r="J67" s="48">
        <v>0</v>
      </c>
      <c r="K67" s="47">
        <f t="shared" si="2"/>
        <v>-6.45746</v>
      </c>
      <c r="L67" s="48">
        <v>0</v>
      </c>
      <c r="M67" s="49">
        <f t="shared" si="0"/>
        <v>-6.45746</v>
      </c>
      <c r="N67" s="28"/>
      <c r="O67" s="15"/>
      <c r="P67" s="15"/>
    </row>
    <row r="68" spans="1:16" s="16" customFormat="1" ht="189.75" customHeight="1">
      <c r="A68" s="50"/>
      <c r="B68" s="51"/>
      <c r="C68" s="51"/>
      <c r="D68" s="55">
        <v>18040900</v>
      </c>
      <c r="E68" s="45" t="s">
        <v>75</v>
      </c>
      <c r="F68" s="46"/>
      <c r="G68" s="46">
        <v>0</v>
      </c>
      <c r="H68" s="46">
        <v>0</v>
      </c>
      <c r="I68" s="47">
        <v>0</v>
      </c>
      <c r="J68" s="48">
        <v>0</v>
      </c>
      <c r="K68" s="47">
        <f t="shared" si="2"/>
        <v>0</v>
      </c>
      <c r="L68" s="48">
        <v>0</v>
      </c>
      <c r="M68" s="49">
        <f t="shared" si="0"/>
        <v>0</v>
      </c>
      <c r="N68" s="28"/>
      <c r="O68" s="15"/>
      <c r="P68" s="15"/>
    </row>
    <row r="69" spans="1:16" s="16" customFormat="1" ht="175.5" customHeight="1">
      <c r="A69" s="50"/>
      <c r="B69" s="51"/>
      <c r="C69" s="51"/>
      <c r="D69" s="55">
        <v>18041400</v>
      </c>
      <c r="E69" s="45" t="s">
        <v>76</v>
      </c>
      <c r="F69" s="46"/>
      <c r="G69" s="46">
        <v>0</v>
      </c>
      <c r="H69" s="46">
        <v>0</v>
      </c>
      <c r="I69" s="47">
        <v>-1.65085</v>
      </c>
      <c r="J69" s="48">
        <v>0</v>
      </c>
      <c r="K69" s="47">
        <f t="shared" si="2"/>
        <v>-1.65085</v>
      </c>
      <c r="L69" s="48">
        <v>0</v>
      </c>
      <c r="M69" s="49">
        <f t="shared" si="0"/>
        <v>-1.65085</v>
      </c>
      <c r="N69" s="28"/>
      <c r="O69" s="15"/>
      <c r="P69" s="15"/>
    </row>
    <row r="70" spans="1:16" s="16" customFormat="1" ht="172.5" customHeight="1">
      <c r="A70" s="50"/>
      <c r="B70" s="51"/>
      <c r="C70" s="51"/>
      <c r="D70" s="55">
        <v>18041700</v>
      </c>
      <c r="E70" s="45" t="s">
        <v>77</v>
      </c>
      <c r="F70" s="46"/>
      <c r="G70" s="46">
        <v>0</v>
      </c>
      <c r="H70" s="46">
        <v>0</v>
      </c>
      <c r="I70" s="47">
        <v>0</v>
      </c>
      <c r="J70" s="48">
        <v>0</v>
      </c>
      <c r="K70" s="47">
        <f t="shared" si="2"/>
        <v>0</v>
      </c>
      <c r="L70" s="48">
        <v>0</v>
      </c>
      <c r="M70" s="49">
        <f aca="true" t="shared" si="5" ref="M70:M123">I70-G70</f>
        <v>0</v>
      </c>
      <c r="N70" s="28"/>
      <c r="O70" s="15"/>
      <c r="P70" s="15"/>
    </row>
    <row r="71" spans="1:16" s="16" customFormat="1" ht="182.25" customHeight="1">
      <c r="A71" s="50"/>
      <c r="B71" s="51"/>
      <c r="C71" s="51"/>
      <c r="D71" s="55">
        <v>18041800</v>
      </c>
      <c r="E71" s="45" t="s">
        <v>78</v>
      </c>
      <c r="F71" s="46"/>
      <c r="G71" s="46">
        <v>0</v>
      </c>
      <c r="H71" s="46">
        <v>0</v>
      </c>
      <c r="I71" s="47">
        <v>0</v>
      </c>
      <c r="J71" s="48">
        <v>0</v>
      </c>
      <c r="K71" s="47">
        <f t="shared" si="2"/>
        <v>0</v>
      </c>
      <c r="L71" s="48">
        <v>0</v>
      </c>
      <c r="M71" s="49">
        <f t="shared" si="5"/>
        <v>0</v>
      </c>
      <c r="N71" s="28"/>
      <c r="O71" s="15"/>
      <c r="P71" s="15"/>
    </row>
    <row r="72" spans="1:16" s="16" customFormat="1" ht="68.25" customHeight="1">
      <c r="A72" s="50"/>
      <c r="B72" s="51"/>
      <c r="C72" s="51"/>
      <c r="D72" s="52">
        <v>18050000</v>
      </c>
      <c r="E72" s="53" t="s">
        <v>79</v>
      </c>
      <c r="F72" s="46"/>
      <c r="G72" s="41">
        <f>G74+G75+G73+G76</f>
        <v>181407.7</v>
      </c>
      <c r="H72" s="41">
        <f>H74+H75+H73+H76</f>
        <v>38450</v>
      </c>
      <c r="I72" s="41">
        <f>I74+I75+I73+I76</f>
        <v>71812.62526</v>
      </c>
      <c r="J72" s="34">
        <f t="shared" si="1"/>
        <v>1.8676885633289988</v>
      </c>
      <c r="K72" s="41">
        <f t="shared" si="2"/>
        <v>33362.62526</v>
      </c>
      <c r="L72" s="34">
        <f>I72/G72</f>
        <v>0.3958631593918009</v>
      </c>
      <c r="M72" s="35">
        <f t="shared" si="5"/>
        <v>-109595.07474000001</v>
      </c>
      <c r="N72" s="28"/>
      <c r="O72" s="15"/>
      <c r="P72" s="15"/>
    </row>
    <row r="73" spans="1:16" s="16" customFormat="1" ht="133.5" customHeight="1">
      <c r="A73" s="50"/>
      <c r="B73" s="51"/>
      <c r="C73" s="51"/>
      <c r="D73" s="55">
        <v>18050200</v>
      </c>
      <c r="E73" s="45" t="s">
        <v>80</v>
      </c>
      <c r="F73" s="46"/>
      <c r="G73" s="46">
        <v>0</v>
      </c>
      <c r="H73" s="46">
        <v>0</v>
      </c>
      <c r="I73" s="47">
        <v>0</v>
      </c>
      <c r="J73" s="48">
        <v>0</v>
      </c>
      <c r="K73" s="47">
        <f aca="true" t="shared" si="6" ref="K73:K123">I73-H73</f>
        <v>0</v>
      </c>
      <c r="L73" s="48">
        <v>0</v>
      </c>
      <c r="M73" s="49">
        <f t="shared" si="5"/>
        <v>0</v>
      </c>
      <c r="N73" s="28"/>
      <c r="O73" s="15"/>
      <c r="P73" s="15"/>
    </row>
    <row r="74" spans="1:16" s="16" customFormat="1" ht="79.5" customHeight="1">
      <c r="A74" s="50"/>
      <c r="B74" s="51"/>
      <c r="C74" s="51"/>
      <c r="D74" s="55">
        <v>18050300</v>
      </c>
      <c r="E74" s="45" t="s">
        <v>81</v>
      </c>
      <c r="F74" s="46"/>
      <c r="G74" s="46">
        <v>62000</v>
      </c>
      <c r="H74" s="46">
        <v>10250</v>
      </c>
      <c r="I74" s="47">
        <v>22323.32314</v>
      </c>
      <c r="J74" s="48">
        <f aca="true" t="shared" si="7" ref="J74:J123">I74/H74</f>
        <v>2.177885184390244</v>
      </c>
      <c r="K74" s="47">
        <f t="shared" si="6"/>
        <v>12073.32314</v>
      </c>
      <c r="L74" s="48">
        <f>I74/G74</f>
        <v>0.3600535990322581</v>
      </c>
      <c r="M74" s="49">
        <f t="shared" si="5"/>
        <v>-39676.67686</v>
      </c>
      <c r="N74" s="28"/>
      <c r="O74" s="15"/>
      <c r="P74" s="15"/>
    </row>
    <row r="75" spans="1:16" s="16" customFormat="1" ht="87" customHeight="1">
      <c r="A75" s="50"/>
      <c r="B75" s="51"/>
      <c r="C75" s="51"/>
      <c r="D75" s="55">
        <v>18050400</v>
      </c>
      <c r="E75" s="45" t="s">
        <v>82</v>
      </c>
      <c r="F75" s="46"/>
      <c r="G75" s="46">
        <v>119407.7</v>
      </c>
      <c r="H75" s="46">
        <v>28200</v>
      </c>
      <c r="I75" s="47">
        <v>49485.65536</v>
      </c>
      <c r="J75" s="48">
        <f t="shared" si="7"/>
        <v>1.7548104737588652</v>
      </c>
      <c r="K75" s="47">
        <f t="shared" si="6"/>
        <v>21285.655359999997</v>
      </c>
      <c r="L75" s="48">
        <f>I75/G75</f>
        <v>0.41442599899336474</v>
      </c>
      <c r="M75" s="49">
        <f t="shared" si="5"/>
        <v>-69922.04464000001</v>
      </c>
      <c r="N75" s="28"/>
      <c r="O75" s="15"/>
      <c r="P75" s="15"/>
    </row>
    <row r="76" spans="1:16" s="16" customFormat="1" ht="87" customHeight="1">
      <c r="A76" s="50"/>
      <c r="B76" s="51"/>
      <c r="C76" s="51"/>
      <c r="D76" s="55">
        <v>18050501</v>
      </c>
      <c r="E76" s="45" t="s">
        <v>83</v>
      </c>
      <c r="F76" s="46"/>
      <c r="G76" s="46">
        <v>0</v>
      </c>
      <c r="H76" s="46">
        <v>0</v>
      </c>
      <c r="I76" s="47">
        <v>3.64676</v>
      </c>
      <c r="J76" s="48">
        <v>0</v>
      </c>
      <c r="K76" s="47">
        <f t="shared" si="6"/>
        <v>3.64676</v>
      </c>
      <c r="L76" s="48">
        <v>0</v>
      </c>
      <c r="M76" s="49">
        <f t="shared" si="5"/>
        <v>3.64676</v>
      </c>
      <c r="N76" s="28"/>
      <c r="O76" s="15"/>
      <c r="P76" s="15"/>
    </row>
    <row r="77" spans="1:16" s="16" customFormat="1" ht="63.75" customHeight="1">
      <c r="A77" s="50"/>
      <c r="B77" s="51"/>
      <c r="C77" s="51"/>
      <c r="D77" s="52">
        <v>19000000</v>
      </c>
      <c r="E77" s="53" t="s">
        <v>84</v>
      </c>
      <c r="F77" s="40"/>
      <c r="G77" s="40">
        <f>G78</f>
        <v>376.3</v>
      </c>
      <c r="H77" s="40">
        <f>H78</f>
        <v>69.2</v>
      </c>
      <c r="I77" s="41">
        <f>I78</f>
        <v>0</v>
      </c>
      <c r="J77" s="34">
        <f t="shared" si="7"/>
        <v>0</v>
      </c>
      <c r="K77" s="41">
        <f t="shared" si="6"/>
        <v>-69.2</v>
      </c>
      <c r="L77" s="34">
        <v>0</v>
      </c>
      <c r="M77" s="35">
        <f t="shared" si="5"/>
        <v>-376.3</v>
      </c>
      <c r="N77" s="28"/>
      <c r="O77" s="15"/>
      <c r="P77" s="15"/>
    </row>
    <row r="78" spans="1:16" s="16" customFormat="1" ht="69.75" customHeight="1">
      <c r="A78" s="50"/>
      <c r="B78" s="51"/>
      <c r="C78" s="51"/>
      <c r="D78" s="44">
        <v>19010000</v>
      </c>
      <c r="E78" s="39" t="s">
        <v>85</v>
      </c>
      <c r="F78" s="40"/>
      <c r="G78" s="40">
        <f>G79+G80+G81</f>
        <v>376.3</v>
      </c>
      <c r="H78" s="40">
        <f>H79+H80+H81</f>
        <v>69.2</v>
      </c>
      <c r="I78" s="41">
        <f>I79+I80+I81</f>
        <v>0</v>
      </c>
      <c r="J78" s="34">
        <f t="shared" si="7"/>
        <v>0</v>
      </c>
      <c r="K78" s="41">
        <f t="shared" si="6"/>
        <v>-69.2</v>
      </c>
      <c r="L78" s="34">
        <v>0</v>
      </c>
      <c r="M78" s="35">
        <f t="shared" si="5"/>
        <v>-376.3</v>
      </c>
      <c r="N78" s="28"/>
      <c r="O78" s="15"/>
      <c r="P78" s="15"/>
    </row>
    <row r="79" spans="1:16" s="16" customFormat="1" ht="114.75" customHeight="1">
      <c r="A79" s="50"/>
      <c r="B79" s="51"/>
      <c r="C79" s="51"/>
      <c r="D79" s="44">
        <v>19010101</v>
      </c>
      <c r="E79" s="45" t="s">
        <v>86</v>
      </c>
      <c r="F79" s="46"/>
      <c r="G79" s="46">
        <v>334.3</v>
      </c>
      <c r="H79" s="46">
        <v>55.2</v>
      </c>
      <c r="I79" s="47">
        <v>0</v>
      </c>
      <c r="J79" s="48">
        <f t="shared" si="7"/>
        <v>0</v>
      </c>
      <c r="K79" s="47">
        <f t="shared" si="6"/>
        <v>-55.2</v>
      </c>
      <c r="L79" s="48">
        <v>0</v>
      </c>
      <c r="M79" s="49">
        <f t="shared" si="5"/>
        <v>-334.3</v>
      </c>
      <c r="N79" s="28"/>
      <c r="O79" s="15"/>
      <c r="P79" s="15"/>
    </row>
    <row r="80" spans="1:16" s="16" customFormat="1" ht="129.75" customHeight="1">
      <c r="A80" s="50"/>
      <c r="B80" s="51"/>
      <c r="C80" s="51"/>
      <c r="D80" s="44">
        <v>19010201</v>
      </c>
      <c r="E80" s="45" t="s">
        <v>87</v>
      </c>
      <c r="F80" s="46"/>
      <c r="G80" s="46">
        <v>0</v>
      </c>
      <c r="H80" s="46">
        <v>0</v>
      </c>
      <c r="I80" s="47">
        <v>0</v>
      </c>
      <c r="J80" s="48">
        <v>0</v>
      </c>
      <c r="K80" s="47">
        <f t="shared" si="6"/>
        <v>0</v>
      </c>
      <c r="L80" s="48">
        <v>0</v>
      </c>
      <c r="M80" s="49">
        <f t="shared" si="5"/>
        <v>0</v>
      </c>
      <c r="N80" s="28"/>
      <c r="O80" s="15"/>
      <c r="P80" s="15"/>
    </row>
    <row r="81" spans="1:16" s="16" customFormat="1" ht="245.25" customHeight="1">
      <c r="A81" s="50"/>
      <c r="B81" s="51"/>
      <c r="C81" s="51"/>
      <c r="D81" s="44">
        <v>19010301</v>
      </c>
      <c r="E81" s="45" t="s">
        <v>88</v>
      </c>
      <c r="F81" s="46"/>
      <c r="G81" s="46">
        <v>42</v>
      </c>
      <c r="H81" s="46">
        <v>14</v>
      </c>
      <c r="I81" s="47">
        <v>0</v>
      </c>
      <c r="J81" s="48">
        <f t="shared" si="7"/>
        <v>0</v>
      </c>
      <c r="K81" s="47">
        <f t="shared" si="6"/>
        <v>-14</v>
      </c>
      <c r="L81" s="48">
        <v>0</v>
      </c>
      <c r="M81" s="49">
        <f t="shared" si="5"/>
        <v>-42</v>
      </c>
      <c r="N81" s="28"/>
      <c r="O81" s="15"/>
      <c r="P81" s="15"/>
    </row>
    <row r="82" spans="1:16" s="16" customFormat="1" ht="90" customHeight="1">
      <c r="A82" s="50"/>
      <c r="B82" s="51"/>
      <c r="C82" s="51"/>
      <c r="D82" s="44">
        <v>19090000</v>
      </c>
      <c r="E82" s="45" t="s">
        <v>89</v>
      </c>
      <c r="F82" s="46"/>
      <c r="G82" s="46">
        <v>0</v>
      </c>
      <c r="H82" s="46">
        <v>0</v>
      </c>
      <c r="I82" s="47">
        <v>0</v>
      </c>
      <c r="J82" s="48">
        <v>0</v>
      </c>
      <c r="K82" s="47">
        <f t="shared" si="6"/>
        <v>0</v>
      </c>
      <c r="L82" s="48">
        <v>0</v>
      </c>
      <c r="M82" s="49">
        <f t="shared" si="5"/>
        <v>0</v>
      </c>
      <c r="N82" s="28"/>
      <c r="O82" s="15"/>
      <c r="P82" s="15"/>
    </row>
    <row r="83" spans="1:16" s="16" customFormat="1" ht="67.5" customHeight="1">
      <c r="A83" s="50"/>
      <c r="B83" s="51"/>
      <c r="C83" s="51"/>
      <c r="D83" s="52">
        <v>20000000</v>
      </c>
      <c r="E83" s="53" t="s">
        <v>90</v>
      </c>
      <c r="F83" s="40">
        <v>18149.8</v>
      </c>
      <c r="G83" s="41">
        <f>G84+G92+G113</f>
        <v>30452.999999999996</v>
      </c>
      <c r="H83" s="41">
        <f>H84+H92+H113</f>
        <v>6007.3</v>
      </c>
      <c r="I83" s="41">
        <f>I84+I92+I113+I91</f>
        <v>7533.261979999999</v>
      </c>
      <c r="J83" s="34">
        <f t="shared" si="7"/>
        <v>1.2540179415045027</v>
      </c>
      <c r="K83" s="41">
        <f t="shared" si="6"/>
        <v>1525.9619799999991</v>
      </c>
      <c r="L83" s="34">
        <f>I83/G83</f>
        <v>0.24737339441105968</v>
      </c>
      <c r="M83" s="35">
        <f t="shared" si="5"/>
        <v>-22919.738019999997</v>
      </c>
      <c r="N83" s="28"/>
      <c r="O83" s="15"/>
      <c r="P83" s="15"/>
    </row>
    <row r="84" spans="1:16" s="16" customFormat="1" ht="57" customHeight="1">
      <c r="A84" s="50"/>
      <c r="B84" s="51"/>
      <c r="C84" s="51"/>
      <c r="D84" s="52">
        <v>21000000</v>
      </c>
      <c r="E84" s="53" t="s">
        <v>91</v>
      </c>
      <c r="F84" s="46">
        <v>1906.3</v>
      </c>
      <c r="G84" s="41">
        <f>G85+G88</f>
        <v>981.3</v>
      </c>
      <c r="H84" s="41">
        <f>H85+H88</f>
        <v>181.7</v>
      </c>
      <c r="I84" s="41">
        <f>I85+I88</f>
        <v>463.24812000000003</v>
      </c>
      <c r="J84" s="34">
        <f t="shared" si="7"/>
        <v>2.5495218492019815</v>
      </c>
      <c r="K84" s="41">
        <f t="shared" si="6"/>
        <v>281.54812000000004</v>
      </c>
      <c r="L84" s="34">
        <f>I84/G84</f>
        <v>0.47207594007948644</v>
      </c>
      <c r="M84" s="35">
        <f t="shared" si="5"/>
        <v>-518.05188</v>
      </c>
      <c r="N84" s="28"/>
      <c r="O84" s="15"/>
      <c r="P84" s="15"/>
    </row>
    <row r="85" spans="1:16" s="16" customFormat="1" ht="252.75" customHeight="1">
      <c r="A85" s="50"/>
      <c r="B85" s="51"/>
      <c r="C85" s="51"/>
      <c r="D85" s="55">
        <v>21010000</v>
      </c>
      <c r="E85" s="45" t="s">
        <v>92</v>
      </c>
      <c r="F85" s="46">
        <v>1277.3</v>
      </c>
      <c r="G85" s="41">
        <f>G87+G86</f>
        <v>546.3</v>
      </c>
      <c r="H85" s="41">
        <f>H87+H86</f>
        <v>129</v>
      </c>
      <c r="I85" s="41">
        <f>I87+I86</f>
        <v>378.28401</v>
      </c>
      <c r="J85" s="34">
        <f t="shared" si="7"/>
        <v>2.9324341860465117</v>
      </c>
      <c r="K85" s="41">
        <f t="shared" si="6"/>
        <v>249.28401000000002</v>
      </c>
      <c r="L85" s="34">
        <f>I85/G85</f>
        <v>0.6924473915431083</v>
      </c>
      <c r="M85" s="35">
        <f t="shared" si="5"/>
        <v>-168.01598999999993</v>
      </c>
      <c r="N85" s="28"/>
      <c r="O85" s="15"/>
      <c r="P85" s="15"/>
    </row>
    <row r="86" spans="1:16" s="16" customFormat="1" ht="213" customHeight="1">
      <c r="A86" s="50"/>
      <c r="B86" s="51"/>
      <c r="C86" s="51"/>
      <c r="D86" s="55">
        <v>21010300</v>
      </c>
      <c r="E86" s="45" t="s">
        <v>93</v>
      </c>
      <c r="F86" s="46">
        <v>1277.3</v>
      </c>
      <c r="G86" s="46">
        <v>546.3</v>
      </c>
      <c r="H86" s="46">
        <v>129</v>
      </c>
      <c r="I86" s="47">
        <v>328.216</v>
      </c>
      <c r="J86" s="48">
        <f t="shared" si="7"/>
        <v>2.54431007751938</v>
      </c>
      <c r="K86" s="47">
        <f t="shared" si="6"/>
        <v>199.216</v>
      </c>
      <c r="L86" s="48">
        <f>I86/G86</f>
        <v>0.6007980962840931</v>
      </c>
      <c r="M86" s="49">
        <f t="shared" si="5"/>
        <v>-218.08399999999995</v>
      </c>
      <c r="N86" s="28"/>
      <c r="O86" s="15"/>
      <c r="P86" s="15"/>
    </row>
    <row r="87" spans="1:16" s="16" customFormat="1" ht="199.5" customHeight="1">
      <c r="A87" s="50"/>
      <c r="B87" s="51"/>
      <c r="C87" s="51"/>
      <c r="D87" s="44">
        <v>21010302</v>
      </c>
      <c r="E87" s="45" t="s">
        <v>94</v>
      </c>
      <c r="F87" s="46"/>
      <c r="G87" s="46">
        <v>0</v>
      </c>
      <c r="H87" s="46">
        <v>0</v>
      </c>
      <c r="I87" s="47">
        <v>50.06801</v>
      </c>
      <c r="J87" s="48">
        <v>0</v>
      </c>
      <c r="K87" s="47">
        <f t="shared" si="6"/>
        <v>50.06801</v>
      </c>
      <c r="L87" s="48">
        <v>0</v>
      </c>
      <c r="M87" s="49">
        <f t="shared" si="5"/>
        <v>50.06801</v>
      </c>
      <c r="N87" s="28"/>
      <c r="O87" s="15"/>
      <c r="P87" s="15"/>
    </row>
    <row r="88" spans="1:16" s="16" customFormat="1" ht="84" customHeight="1">
      <c r="A88" s="50"/>
      <c r="B88" s="51"/>
      <c r="C88" s="51"/>
      <c r="D88" s="38">
        <v>21080000</v>
      </c>
      <c r="E88" s="39" t="s">
        <v>95</v>
      </c>
      <c r="F88" s="41">
        <f>F90+F89</f>
        <v>629</v>
      </c>
      <c r="G88" s="41">
        <f>G90+G89</f>
        <v>435</v>
      </c>
      <c r="H88" s="41">
        <f>H90+H89</f>
        <v>52.7</v>
      </c>
      <c r="I88" s="41">
        <f>I90+I89</f>
        <v>84.96411</v>
      </c>
      <c r="J88" s="34">
        <f t="shared" si="7"/>
        <v>1.6122222011385199</v>
      </c>
      <c r="K88" s="41">
        <f t="shared" si="6"/>
        <v>32.26411</v>
      </c>
      <c r="L88" s="34">
        <f aca="true" t="shared" si="8" ref="L88:L103">I88/G88</f>
        <v>0.1953197931034483</v>
      </c>
      <c r="M88" s="35">
        <f t="shared" si="5"/>
        <v>-350.03589</v>
      </c>
      <c r="N88" s="28"/>
      <c r="O88" s="15"/>
      <c r="P88" s="15"/>
    </row>
    <row r="89" spans="1:16" s="16" customFormat="1" ht="99" customHeight="1">
      <c r="A89" s="50"/>
      <c r="B89" s="51"/>
      <c r="C89" s="51"/>
      <c r="D89" s="55">
        <v>21080900</v>
      </c>
      <c r="E89" s="45" t="s">
        <v>96</v>
      </c>
      <c r="F89" s="46">
        <v>6.2</v>
      </c>
      <c r="G89" s="46">
        <v>12.9</v>
      </c>
      <c r="H89" s="47">
        <v>0.7</v>
      </c>
      <c r="I89" s="47">
        <v>-0.17034</v>
      </c>
      <c r="J89" s="48">
        <f t="shared" si="7"/>
        <v>-0.24334285714285714</v>
      </c>
      <c r="K89" s="47">
        <f t="shared" si="6"/>
        <v>-0.8703399999999999</v>
      </c>
      <c r="L89" s="48">
        <f t="shared" si="8"/>
        <v>-0.013204651162790697</v>
      </c>
      <c r="M89" s="49">
        <f t="shared" si="5"/>
        <v>-13.07034</v>
      </c>
      <c r="N89" s="28"/>
      <c r="O89" s="15"/>
      <c r="P89" s="15"/>
    </row>
    <row r="90" spans="1:16" s="16" customFormat="1" ht="102" customHeight="1">
      <c r="A90" s="50"/>
      <c r="B90" s="51"/>
      <c r="C90" s="51"/>
      <c r="D90" s="55">
        <v>21081100</v>
      </c>
      <c r="E90" s="45" t="s">
        <v>97</v>
      </c>
      <c r="F90" s="46">
        <v>622.8</v>
      </c>
      <c r="G90" s="46">
        <v>422.1</v>
      </c>
      <c r="H90" s="46">
        <v>52</v>
      </c>
      <c r="I90" s="47">
        <v>85.13445</v>
      </c>
      <c r="J90" s="48">
        <f t="shared" si="7"/>
        <v>1.6372009615384615</v>
      </c>
      <c r="K90" s="47">
        <f t="shared" si="6"/>
        <v>33.13445</v>
      </c>
      <c r="L90" s="48">
        <f t="shared" si="8"/>
        <v>0.20169260838663822</v>
      </c>
      <c r="M90" s="49">
        <f t="shared" si="5"/>
        <v>-336.96555</v>
      </c>
      <c r="N90" s="28"/>
      <c r="O90" s="15"/>
      <c r="P90" s="15"/>
    </row>
    <row r="91" spans="1:16" s="16" customFormat="1" ht="102" customHeight="1">
      <c r="A91" s="50"/>
      <c r="B91" s="51"/>
      <c r="C91" s="51"/>
      <c r="D91" s="52">
        <v>21110000</v>
      </c>
      <c r="E91" s="53" t="s">
        <v>98</v>
      </c>
      <c r="F91" s="46"/>
      <c r="G91" s="40">
        <v>0</v>
      </c>
      <c r="H91" s="40">
        <v>0</v>
      </c>
      <c r="I91" s="41">
        <v>166.142</v>
      </c>
      <c r="J91" s="34">
        <v>0</v>
      </c>
      <c r="K91" s="41">
        <f t="shared" si="6"/>
        <v>166.142</v>
      </c>
      <c r="L91" s="34">
        <v>0</v>
      </c>
      <c r="M91" s="35">
        <f t="shared" si="5"/>
        <v>166.142</v>
      </c>
      <c r="N91" s="28"/>
      <c r="O91" s="15"/>
      <c r="P91" s="15"/>
    </row>
    <row r="92" spans="1:16" s="16" customFormat="1" ht="141" customHeight="1">
      <c r="A92" s="50"/>
      <c r="B92" s="51"/>
      <c r="C92" s="51"/>
      <c r="D92" s="52">
        <v>22000000</v>
      </c>
      <c r="E92" s="53" t="s">
        <v>99</v>
      </c>
      <c r="F92" s="40">
        <v>16081.2</v>
      </c>
      <c r="G92" s="41">
        <f>G93+G106+G108</f>
        <v>29288.699999999997</v>
      </c>
      <c r="H92" s="41">
        <f>H93+H106+H108</f>
        <v>5790.6</v>
      </c>
      <c r="I92" s="41">
        <f>I93+I106+I108</f>
        <v>6553.1801399999995</v>
      </c>
      <c r="J92" s="34">
        <f t="shared" si="7"/>
        <v>1.1316927675888508</v>
      </c>
      <c r="K92" s="41">
        <f t="shared" si="6"/>
        <v>762.5801399999991</v>
      </c>
      <c r="L92" s="34">
        <f t="shared" si="8"/>
        <v>0.22374431572586015</v>
      </c>
      <c r="M92" s="35">
        <f t="shared" si="5"/>
        <v>-22735.519859999997</v>
      </c>
      <c r="N92" s="28"/>
      <c r="O92" s="15"/>
      <c r="P92" s="15"/>
    </row>
    <row r="93" spans="1:16" s="16" customFormat="1" ht="101.25" customHeight="1">
      <c r="A93" s="50"/>
      <c r="B93" s="51"/>
      <c r="C93" s="51"/>
      <c r="D93" s="44">
        <v>22010000</v>
      </c>
      <c r="E93" s="62" t="s">
        <v>100</v>
      </c>
      <c r="F93" s="63">
        <f>F98+F99+F100+F101+F102+F105+F97+F94</f>
        <v>10982.6</v>
      </c>
      <c r="G93" s="63">
        <f>G94+G97+G98+G99+G100+G101+G102+G105+G103+G104</f>
        <v>24064.699999999997</v>
      </c>
      <c r="H93" s="63">
        <f>H94+H97+H98+H99+H100+H101+H102+H105+H103+H104</f>
        <v>4717.1</v>
      </c>
      <c r="I93" s="63">
        <f>I94+I97+I98+I99+I100+I101+I102+I105+I103+I104+I95+I96</f>
        <v>5675.13603</v>
      </c>
      <c r="J93" s="48">
        <f t="shared" si="7"/>
        <v>1.2030985202772888</v>
      </c>
      <c r="K93" s="47">
        <f t="shared" si="6"/>
        <v>958.0360299999993</v>
      </c>
      <c r="L93" s="48">
        <f t="shared" si="8"/>
        <v>0.23582824759918056</v>
      </c>
      <c r="M93" s="49">
        <f t="shared" si="5"/>
        <v>-18389.563969999996</v>
      </c>
      <c r="N93" s="28"/>
      <c r="O93" s="15"/>
      <c r="P93" s="15"/>
    </row>
    <row r="94" spans="1:16" s="16" customFormat="1" ht="101.25" customHeight="1">
      <c r="A94" s="50"/>
      <c r="B94" s="51"/>
      <c r="C94" s="51"/>
      <c r="D94" s="55">
        <v>22010200</v>
      </c>
      <c r="E94" s="45" t="s">
        <v>101</v>
      </c>
      <c r="F94" s="63">
        <v>5</v>
      </c>
      <c r="G94" s="63">
        <v>0.3</v>
      </c>
      <c r="H94" s="63">
        <v>0</v>
      </c>
      <c r="I94" s="63">
        <v>0</v>
      </c>
      <c r="J94" s="48">
        <v>0</v>
      </c>
      <c r="K94" s="47">
        <f t="shared" si="6"/>
        <v>0</v>
      </c>
      <c r="L94" s="48">
        <f t="shared" si="8"/>
        <v>0</v>
      </c>
      <c r="M94" s="49">
        <f t="shared" si="5"/>
        <v>-0.3</v>
      </c>
      <c r="N94" s="28"/>
      <c r="O94" s="15"/>
      <c r="P94" s="15"/>
    </row>
    <row r="95" spans="1:16" s="16" customFormat="1" ht="101.25" customHeight="1">
      <c r="A95" s="50"/>
      <c r="B95" s="51"/>
      <c r="C95" s="51"/>
      <c r="D95" s="55">
        <v>22010300</v>
      </c>
      <c r="E95" s="45" t="s">
        <v>102</v>
      </c>
      <c r="F95" s="63"/>
      <c r="G95" s="63">
        <v>0</v>
      </c>
      <c r="H95" s="63">
        <v>0</v>
      </c>
      <c r="I95" s="47">
        <v>17.196</v>
      </c>
      <c r="J95" s="48">
        <v>0</v>
      </c>
      <c r="K95" s="47">
        <f t="shared" si="6"/>
        <v>17.196</v>
      </c>
      <c r="L95" s="48">
        <v>0</v>
      </c>
      <c r="M95" s="49">
        <f t="shared" si="5"/>
        <v>17.196</v>
      </c>
      <c r="N95" s="28"/>
      <c r="O95" s="15"/>
      <c r="P95" s="15"/>
    </row>
    <row r="96" spans="1:16" s="16" customFormat="1" ht="101.25" customHeight="1">
      <c r="A96" s="50"/>
      <c r="B96" s="51"/>
      <c r="C96" s="51"/>
      <c r="D96" s="55">
        <v>22010500</v>
      </c>
      <c r="E96" s="45" t="s">
        <v>103</v>
      </c>
      <c r="F96" s="63"/>
      <c r="G96" s="63">
        <v>0</v>
      </c>
      <c r="H96" s="63">
        <v>0</v>
      </c>
      <c r="I96" s="47">
        <v>0</v>
      </c>
      <c r="J96" s="48">
        <v>0</v>
      </c>
      <c r="K96" s="47">
        <f t="shared" si="6"/>
        <v>0</v>
      </c>
      <c r="L96" s="48">
        <v>0</v>
      </c>
      <c r="M96" s="49">
        <f t="shared" si="5"/>
        <v>0</v>
      </c>
      <c r="N96" s="28"/>
      <c r="O96" s="15"/>
      <c r="P96" s="15"/>
    </row>
    <row r="97" spans="1:16" s="16" customFormat="1" ht="111" customHeight="1">
      <c r="A97" s="50"/>
      <c r="B97" s="51"/>
      <c r="C97" s="51"/>
      <c r="D97" s="55">
        <v>22010600</v>
      </c>
      <c r="E97" s="45" t="s">
        <v>104</v>
      </c>
      <c r="F97" s="46">
        <v>2</v>
      </c>
      <c r="G97" s="46">
        <v>6.2</v>
      </c>
      <c r="H97" s="46">
        <v>0.1</v>
      </c>
      <c r="I97" s="47">
        <v>0</v>
      </c>
      <c r="J97" s="48">
        <v>0</v>
      </c>
      <c r="K97" s="47">
        <f t="shared" si="6"/>
        <v>-0.1</v>
      </c>
      <c r="L97" s="48">
        <f t="shared" si="8"/>
        <v>0</v>
      </c>
      <c r="M97" s="49">
        <f t="shared" si="5"/>
        <v>-6.2</v>
      </c>
      <c r="N97" s="28"/>
      <c r="O97" s="15"/>
      <c r="P97" s="15"/>
    </row>
    <row r="98" spans="1:16" s="16" customFormat="1" ht="148.5" customHeight="1">
      <c r="A98" s="50"/>
      <c r="B98" s="51"/>
      <c r="C98" s="51"/>
      <c r="D98" s="55">
        <v>22010700</v>
      </c>
      <c r="E98" s="45" t="s">
        <v>105</v>
      </c>
      <c r="F98" s="46">
        <v>3.5</v>
      </c>
      <c r="G98" s="46">
        <v>0</v>
      </c>
      <c r="H98" s="46">
        <v>0</v>
      </c>
      <c r="I98" s="47">
        <v>2.34</v>
      </c>
      <c r="J98" s="48">
        <v>0</v>
      </c>
      <c r="K98" s="47">
        <f t="shared" si="6"/>
        <v>2.34</v>
      </c>
      <c r="L98" s="48">
        <v>0</v>
      </c>
      <c r="M98" s="49">
        <f t="shared" si="5"/>
        <v>2.34</v>
      </c>
      <c r="N98" s="28"/>
      <c r="O98" s="15"/>
      <c r="P98" s="15"/>
    </row>
    <row r="99" spans="1:16" s="16" customFormat="1" ht="182.25" customHeight="1">
      <c r="A99" s="50"/>
      <c r="B99" s="51"/>
      <c r="C99" s="51"/>
      <c r="D99" s="55">
        <v>22010900</v>
      </c>
      <c r="E99" s="45" t="s">
        <v>106</v>
      </c>
      <c r="F99" s="46">
        <v>120</v>
      </c>
      <c r="G99" s="46">
        <v>71.6</v>
      </c>
      <c r="H99" s="46">
        <v>12</v>
      </c>
      <c r="I99" s="47">
        <v>1.29285</v>
      </c>
      <c r="J99" s="48">
        <f t="shared" si="7"/>
        <v>0.1077375</v>
      </c>
      <c r="K99" s="47">
        <f t="shared" si="6"/>
        <v>-10.70715</v>
      </c>
      <c r="L99" s="48">
        <f t="shared" si="8"/>
        <v>0.018056564245810057</v>
      </c>
      <c r="M99" s="49">
        <f t="shared" si="5"/>
        <v>-70.30715</v>
      </c>
      <c r="N99" s="28"/>
      <c r="O99" s="15"/>
      <c r="P99" s="15"/>
    </row>
    <row r="100" spans="1:16" s="16" customFormat="1" ht="153" customHeight="1">
      <c r="A100" s="50"/>
      <c r="B100" s="51"/>
      <c r="C100" s="51"/>
      <c r="D100" s="55">
        <v>22011000</v>
      </c>
      <c r="E100" s="45" t="s">
        <v>107</v>
      </c>
      <c r="F100" s="46">
        <v>2000</v>
      </c>
      <c r="G100" s="46">
        <v>2815.6</v>
      </c>
      <c r="H100" s="46">
        <v>500</v>
      </c>
      <c r="I100" s="47">
        <v>500</v>
      </c>
      <c r="J100" s="48">
        <v>0</v>
      </c>
      <c r="K100" s="47">
        <f t="shared" si="6"/>
        <v>0</v>
      </c>
      <c r="L100" s="48">
        <f t="shared" si="8"/>
        <v>0.17758204290382157</v>
      </c>
      <c r="M100" s="49">
        <f t="shared" si="5"/>
        <v>-2315.6</v>
      </c>
      <c r="N100" s="28"/>
      <c r="O100" s="15"/>
      <c r="P100" s="15"/>
    </row>
    <row r="101" spans="1:16" s="16" customFormat="1" ht="144.75" customHeight="1">
      <c r="A101" s="50"/>
      <c r="B101" s="51"/>
      <c r="C101" s="51"/>
      <c r="D101" s="55">
        <v>22011100</v>
      </c>
      <c r="E101" s="45" t="s">
        <v>108</v>
      </c>
      <c r="F101" s="46">
        <v>7878.1</v>
      </c>
      <c r="G101" s="46">
        <v>8307.3</v>
      </c>
      <c r="H101" s="46">
        <v>1740</v>
      </c>
      <c r="I101" s="47">
        <v>2207.551</v>
      </c>
      <c r="J101" s="48">
        <f t="shared" si="7"/>
        <v>1.2687074712643678</v>
      </c>
      <c r="K101" s="47">
        <f t="shared" si="6"/>
        <v>467.55099999999993</v>
      </c>
      <c r="L101" s="48">
        <f t="shared" si="8"/>
        <v>0.26573628013915473</v>
      </c>
      <c r="M101" s="49">
        <f t="shared" si="5"/>
        <v>-6099.749</v>
      </c>
      <c r="N101" s="28"/>
      <c r="O101" s="15"/>
      <c r="P101" s="15"/>
    </row>
    <row r="102" spans="1:16" s="16" customFormat="1" ht="126.75" customHeight="1">
      <c r="A102" s="50"/>
      <c r="B102" s="51"/>
      <c r="C102" s="51"/>
      <c r="D102" s="55">
        <v>22011800</v>
      </c>
      <c r="E102" s="45" t="s">
        <v>109</v>
      </c>
      <c r="F102" s="46">
        <v>974</v>
      </c>
      <c r="G102" s="46">
        <v>1071.9</v>
      </c>
      <c r="H102" s="46">
        <v>165</v>
      </c>
      <c r="I102" s="47">
        <v>85.0018</v>
      </c>
      <c r="J102" s="48">
        <f t="shared" si="7"/>
        <v>0.5151624242424243</v>
      </c>
      <c r="K102" s="47">
        <f t="shared" si="6"/>
        <v>-79.9982</v>
      </c>
      <c r="L102" s="48">
        <f t="shared" si="8"/>
        <v>0.07930012127997015</v>
      </c>
      <c r="M102" s="49">
        <f t="shared" si="5"/>
        <v>-986.8982000000001</v>
      </c>
      <c r="N102" s="28"/>
      <c r="O102" s="15"/>
      <c r="P102" s="15"/>
    </row>
    <row r="103" spans="1:16" s="16" customFormat="1" ht="126.75" customHeight="1">
      <c r="A103" s="50"/>
      <c r="B103" s="51"/>
      <c r="C103" s="51"/>
      <c r="D103" s="55">
        <v>22012500</v>
      </c>
      <c r="E103" s="45" t="s">
        <v>110</v>
      </c>
      <c r="F103" s="46"/>
      <c r="G103" s="46">
        <v>11791.8</v>
      </c>
      <c r="H103" s="46">
        <v>2300</v>
      </c>
      <c r="I103" s="47">
        <v>2570.0451</v>
      </c>
      <c r="J103" s="48">
        <f t="shared" si="7"/>
        <v>1.1174109130434782</v>
      </c>
      <c r="K103" s="47">
        <f t="shared" si="6"/>
        <v>270.0450999999998</v>
      </c>
      <c r="L103" s="48">
        <f t="shared" si="8"/>
        <v>0.21795189029664683</v>
      </c>
      <c r="M103" s="49">
        <f t="shared" si="5"/>
        <v>-9221.7549</v>
      </c>
      <c r="N103" s="28"/>
      <c r="O103" s="15"/>
      <c r="P103" s="15"/>
    </row>
    <row r="104" spans="1:16" s="16" customFormat="1" ht="126.75" customHeight="1">
      <c r="A104" s="50"/>
      <c r="B104" s="51"/>
      <c r="C104" s="51"/>
      <c r="D104" s="55">
        <v>22012600</v>
      </c>
      <c r="E104" s="45" t="s">
        <v>111</v>
      </c>
      <c r="F104" s="46"/>
      <c r="G104" s="46">
        <v>0</v>
      </c>
      <c r="H104" s="46">
        <v>0</v>
      </c>
      <c r="I104" s="47">
        <v>283.20936</v>
      </c>
      <c r="J104" s="48">
        <v>0</v>
      </c>
      <c r="K104" s="47">
        <f t="shared" si="6"/>
        <v>283.20936</v>
      </c>
      <c r="L104" s="48">
        <v>0</v>
      </c>
      <c r="M104" s="49">
        <f t="shared" si="5"/>
        <v>283.20936</v>
      </c>
      <c r="N104" s="28"/>
      <c r="O104" s="15"/>
      <c r="P104" s="15"/>
    </row>
    <row r="105" spans="1:16" s="16" customFormat="1" ht="320.25" customHeight="1">
      <c r="A105" s="50"/>
      <c r="B105" s="51"/>
      <c r="C105" s="51"/>
      <c r="D105" s="55">
        <v>22012900</v>
      </c>
      <c r="E105" s="64" t="s">
        <v>112</v>
      </c>
      <c r="F105" s="46"/>
      <c r="G105" s="46">
        <v>0</v>
      </c>
      <c r="H105" s="46">
        <v>0</v>
      </c>
      <c r="I105" s="47">
        <v>8.49992</v>
      </c>
      <c r="J105" s="48">
        <v>0</v>
      </c>
      <c r="K105" s="47">
        <f t="shared" si="6"/>
        <v>8.49992</v>
      </c>
      <c r="L105" s="48">
        <v>0</v>
      </c>
      <c r="M105" s="49">
        <f t="shared" si="5"/>
        <v>8.49992</v>
      </c>
      <c r="N105" s="28"/>
      <c r="O105" s="15"/>
      <c r="P105" s="15"/>
    </row>
    <row r="106" spans="1:16" s="16" customFormat="1" ht="168.75" customHeight="1">
      <c r="A106" s="50"/>
      <c r="B106" s="51"/>
      <c r="C106" s="51"/>
      <c r="D106" s="38">
        <v>22080000</v>
      </c>
      <c r="E106" s="39" t="s">
        <v>113</v>
      </c>
      <c r="F106" s="40">
        <v>4496.8</v>
      </c>
      <c r="G106" s="54">
        <f>G107</f>
        <v>2177.6</v>
      </c>
      <c r="H106" s="54">
        <f>H107</f>
        <v>510</v>
      </c>
      <c r="I106" s="54">
        <f>I107</f>
        <v>510.21833</v>
      </c>
      <c r="J106" s="34">
        <f t="shared" si="7"/>
        <v>1.0004280980392157</v>
      </c>
      <c r="K106" s="41">
        <f t="shared" si="6"/>
        <v>0.21832999999998037</v>
      </c>
      <c r="L106" s="34">
        <f>I106/G106</f>
        <v>0.23430305382072006</v>
      </c>
      <c r="M106" s="35">
        <f t="shared" si="5"/>
        <v>-1667.38167</v>
      </c>
      <c r="N106" s="28"/>
      <c r="O106" s="15"/>
      <c r="P106" s="15"/>
    </row>
    <row r="107" spans="1:16" s="16" customFormat="1" ht="183">
      <c r="A107" s="50"/>
      <c r="B107" s="51"/>
      <c r="C107" s="51"/>
      <c r="D107" s="44">
        <v>22080400</v>
      </c>
      <c r="E107" s="45" t="s">
        <v>114</v>
      </c>
      <c r="F107" s="46">
        <v>4496.8</v>
      </c>
      <c r="G107" s="46">
        <v>2177.6</v>
      </c>
      <c r="H107" s="46">
        <v>510</v>
      </c>
      <c r="I107" s="47">
        <f>70.21373+440.0046</f>
        <v>510.21833</v>
      </c>
      <c r="J107" s="48">
        <f t="shared" si="7"/>
        <v>1.0004280980392157</v>
      </c>
      <c r="K107" s="47">
        <f t="shared" si="6"/>
        <v>0.21832999999998037</v>
      </c>
      <c r="L107" s="48">
        <f>I107/G107</f>
        <v>0.23430305382072006</v>
      </c>
      <c r="M107" s="49">
        <f t="shared" si="5"/>
        <v>-1667.38167</v>
      </c>
      <c r="N107" s="28"/>
      <c r="O107" s="15"/>
      <c r="P107" s="15"/>
    </row>
    <row r="108" spans="1:16" s="16" customFormat="1" ht="59.25" customHeight="1">
      <c r="A108" s="50"/>
      <c r="B108" s="51"/>
      <c r="C108" s="51"/>
      <c r="D108" s="38">
        <v>22090000</v>
      </c>
      <c r="E108" s="39" t="s">
        <v>115</v>
      </c>
      <c r="F108" s="56">
        <v>601.8</v>
      </c>
      <c r="G108" s="54">
        <f>G109+G110+G111+G112</f>
        <v>3046.4</v>
      </c>
      <c r="H108" s="54">
        <f>H109+H110+H111+H112</f>
        <v>563.5</v>
      </c>
      <c r="I108" s="54">
        <f>I109+I110+I111+I112</f>
        <v>367.82578</v>
      </c>
      <c r="J108" s="34">
        <f t="shared" si="7"/>
        <v>0.652752049689441</v>
      </c>
      <c r="K108" s="41">
        <f t="shared" si="6"/>
        <v>-195.67422</v>
      </c>
      <c r="L108" s="34">
        <f>I108/G108</f>
        <v>0.12074113051470588</v>
      </c>
      <c r="M108" s="35">
        <f t="shared" si="5"/>
        <v>-2678.57422</v>
      </c>
      <c r="N108" s="28"/>
      <c r="O108" s="15"/>
      <c r="P108" s="15"/>
    </row>
    <row r="109" spans="1:16" s="16" customFormat="1" ht="124.5" customHeight="1">
      <c r="A109" s="50"/>
      <c r="B109" s="51"/>
      <c r="C109" s="51"/>
      <c r="D109" s="44">
        <v>22090100</v>
      </c>
      <c r="E109" s="45" t="s">
        <v>116</v>
      </c>
      <c r="F109" s="46">
        <v>549</v>
      </c>
      <c r="G109" s="46">
        <v>740</v>
      </c>
      <c r="H109" s="46">
        <v>127.5</v>
      </c>
      <c r="I109" s="47">
        <v>47.38689</v>
      </c>
      <c r="J109" s="48">
        <f t="shared" si="7"/>
        <v>0.3716618823529412</v>
      </c>
      <c r="K109" s="47">
        <f t="shared" si="6"/>
        <v>-80.11311</v>
      </c>
      <c r="L109" s="48">
        <f>I109/G109</f>
        <v>0.06403633783783784</v>
      </c>
      <c r="M109" s="49">
        <f t="shared" si="5"/>
        <v>-692.61311</v>
      </c>
      <c r="N109" s="28"/>
      <c r="O109" s="15"/>
      <c r="P109" s="15"/>
    </row>
    <row r="110" spans="1:16" s="16" customFormat="1" ht="93.75" customHeight="1">
      <c r="A110" s="50"/>
      <c r="B110" s="51"/>
      <c r="C110" s="51"/>
      <c r="D110" s="44">
        <v>22090200</v>
      </c>
      <c r="E110" s="45" t="s">
        <v>117</v>
      </c>
      <c r="F110" s="46">
        <v>0</v>
      </c>
      <c r="G110" s="46">
        <v>390</v>
      </c>
      <c r="H110" s="46">
        <v>91</v>
      </c>
      <c r="I110" s="47">
        <v>8.3128</v>
      </c>
      <c r="J110" s="48">
        <f t="shared" si="7"/>
        <v>0.09134945054945054</v>
      </c>
      <c r="K110" s="47">
        <f t="shared" si="6"/>
        <v>-82.6872</v>
      </c>
      <c r="L110" s="48">
        <v>0</v>
      </c>
      <c r="M110" s="49">
        <f t="shared" si="5"/>
        <v>-381.6872</v>
      </c>
      <c r="N110" s="28"/>
      <c r="O110" s="15"/>
      <c r="P110" s="15"/>
    </row>
    <row r="111" spans="1:16" s="16" customFormat="1" ht="272.25" customHeight="1">
      <c r="A111" s="50"/>
      <c r="B111" s="51"/>
      <c r="C111" s="51"/>
      <c r="D111" s="44">
        <v>22090300</v>
      </c>
      <c r="E111" s="45" t="s">
        <v>118</v>
      </c>
      <c r="F111" s="46">
        <v>0</v>
      </c>
      <c r="G111" s="46">
        <v>0</v>
      </c>
      <c r="H111" s="46">
        <v>0</v>
      </c>
      <c r="I111" s="47">
        <v>0.238</v>
      </c>
      <c r="J111" s="48">
        <v>0</v>
      </c>
      <c r="K111" s="47">
        <f t="shared" si="6"/>
        <v>0.238</v>
      </c>
      <c r="L111" s="48">
        <v>0</v>
      </c>
      <c r="M111" s="49">
        <f t="shared" si="5"/>
        <v>0.238</v>
      </c>
      <c r="N111" s="28"/>
      <c r="O111" s="15"/>
      <c r="P111" s="15"/>
    </row>
    <row r="112" spans="1:16" s="16" customFormat="1" ht="210.75" customHeight="1">
      <c r="A112" s="50"/>
      <c r="B112" s="51"/>
      <c r="C112" s="51"/>
      <c r="D112" s="44">
        <v>22090400</v>
      </c>
      <c r="E112" s="45" t="s">
        <v>119</v>
      </c>
      <c r="F112" s="46">
        <v>52.8</v>
      </c>
      <c r="G112" s="46">
        <v>1916.4</v>
      </c>
      <c r="H112" s="46">
        <v>345</v>
      </c>
      <c r="I112" s="47">
        <v>311.88809</v>
      </c>
      <c r="J112" s="48">
        <f t="shared" si="7"/>
        <v>0.9040234492753623</v>
      </c>
      <c r="K112" s="47">
        <f t="shared" si="6"/>
        <v>-33.11191000000002</v>
      </c>
      <c r="L112" s="48">
        <f aca="true" t="shared" si="9" ref="L112:L123">I112/G112</f>
        <v>0.1627468639115007</v>
      </c>
      <c r="M112" s="49">
        <f t="shared" si="5"/>
        <v>-1604.5119100000002</v>
      </c>
      <c r="N112" s="28"/>
      <c r="O112" s="15"/>
      <c r="P112" s="15"/>
    </row>
    <row r="113" spans="1:16" s="16" customFormat="1" ht="62.25" customHeight="1">
      <c r="A113" s="50"/>
      <c r="B113" s="51"/>
      <c r="C113" s="51"/>
      <c r="D113" s="52">
        <v>24000000</v>
      </c>
      <c r="E113" s="39" t="s">
        <v>120</v>
      </c>
      <c r="F113" s="56">
        <v>162.3</v>
      </c>
      <c r="G113" s="54">
        <f>G115+G114</f>
        <v>183</v>
      </c>
      <c r="H113" s="54">
        <f>H115+H114</f>
        <v>35</v>
      </c>
      <c r="I113" s="54">
        <f>I115+I114</f>
        <v>350.69172</v>
      </c>
      <c r="J113" s="34">
        <f t="shared" si="7"/>
        <v>10.019763428571428</v>
      </c>
      <c r="K113" s="41">
        <f t="shared" si="6"/>
        <v>315.69172</v>
      </c>
      <c r="L113" s="34">
        <f t="shared" si="9"/>
        <v>1.9163481967213114</v>
      </c>
      <c r="M113" s="35">
        <f t="shared" si="5"/>
        <v>167.69171999999998</v>
      </c>
      <c r="N113" s="28"/>
      <c r="O113" s="15"/>
      <c r="P113" s="15"/>
    </row>
    <row r="114" spans="1:16" s="16" customFormat="1" ht="216" customHeight="1">
      <c r="A114" s="50"/>
      <c r="B114" s="51"/>
      <c r="C114" s="51"/>
      <c r="D114" s="55">
        <v>24030000</v>
      </c>
      <c r="E114" s="45" t="s">
        <v>121</v>
      </c>
      <c r="F114" s="46">
        <v>20</v>
      </c>
      <c r="G114" s="46">
        <v>0</v>
      </c>
      <c r="H114" s="46">
        <v>0</v>
      </c>
      <c r="I114" s="47">
        <v>3.99262</v>
      </c>
      <c r="J114" s="48">
        <v>0</v>
      </c>
      <c r="K114" s="47">
        <f t="shared" si="6"/>
        <v>3.99262</v>
      </c>
      <c r="L114" s="48">
        <v>0</v>
      </c>
      <c r="M114" s="49">
        <f t="shared" si="5"/>
        <v>3.99262</v>
      </c>
      <c r="N114" s="28"/>
      <c r="O114" s="15"/>
      <c r="P114" s="15"/>
    </row>
    <row r="115" spans="1:16" s="16" customFormat="1" ht="63">
      <c r="A115" s="50"/>
      <c r="B115" s="51"/>
      <c r="C115" s="51"/>
      <c r="D115" s="44">
        <v>24060000</v>
      </c>
      <c r="E115" s="62" t="s">
        <v>122</v>
      </c>
      <c r="F115" s="46">
        <v>142.3</v>
      </c>
      <c r="G115" s="47">
        <f>G116</f>
        <v>183</v>
      </c>
      <c r="H115" s="47">
        <f>H116</f>
        <v>35</v>
      </c>
      <c r="I115" s="47">
        <f>I116</f>
        <v>346.6991</v>
      </c>
      <c r="J115" s="48">
        <f t="shared" si="7"/>
        <v>9.905688571428572</v>
      </c>
      <c r="K115" s="47">
        <f t="shared" si="6"/>
        <v>311.6991</v>
      </c>
      <c r="L115" s="48">
        <f t="shared" si="9"/>
        <v>1.8945306010928962</v>
      </c>
      <c r="M115" s="49">
        <f t="shared" si="5"/>
        <v>163.6991</v>
      </c>
      <c r="N115" s="28"/>
      <c r="O115" s="15"/>
      <c r="P115" s="15"/>
    </row>
    <row r="116" spans="1:16" s="16" customFormat="1" ht="63">
      <c r="A116" s="50"/>
      <c r="B116" s="51"/>
      <c r="C116" s="51"/>
      <c r="D116" s="44">
        <v>24060300</v>
      </c>
      <c r="E116" s="62" t="s">
        <v>123</v>
      </c>
      <c r="F116" s="65">
        <v>142.3</v>
      </c>
      <c r="G116" s="65">
        <v>183</v>
      </c>
      <c r="H116" s="65">
        <v>35</v>
      </c>
      <c r="I116" s="66">
        <v>346.6991</v>
      </c>
      <c r="J116" s="48">
        <f t="shared" si="7"/>
        <v>9.905688571428572</v>
      </c>
      <c r="K116" s="47">
        <f t="shared" si="6"/>
        <v>311.6991</v>
      </c>
      <c r="L116" s="48">
        <f t="shared" si="9"/>
        <v>1.8945306010928962</v>
      </c>
      <c r="M116" s="49">
        <f t="shared" si="5"/>
        <v>163.6991</v>
      </c>
      <c r="N116" s="28"/>
      <c r="O116" s="15"/>
      <c r="P116" s="15"/>
    </row>
    <row r="117" spans="1:16" s="16" customFormat="1" ht="62.25">
      <c r="A117" s="50"/>
      <c r="B117" s="51"/>
      <c r="C117" s="51"/>
      <c r="D117" s="52">
        <v>30000000</v>
      </c>
      <c r="E117" s="67" t="s">
        <v>124</v>
      </c>
      <c r="F117" s="40">
        <v>48.4</v>
      </c>
      <c r="G117" s="41">
        <f aca="true" t="shared" si="10" ref="G117:I118">G118</f>
        <v>16.9</v>
      </c>
      <c r="H117" s="41">
        <f t="shared" si="10"/>
        <v>3.5</v>
      </c>
      <c r="I117" s="41">
        <f t="shared" si="10"/>
        <v>139.51226</v>
      </c>
      <c r="J117" s="34">
        <f t="shared" si="7"/>
        <v>39.86064571428572</v>
      </c>
      <c r="K117" s="41">
        <f t="shared" si="6"/>
        <v>136.01226</v>
      </c>
      <c r="L117" s="34">
        <f t="shared" si="9"/>
        <v>8.255163313609469</v>
      </c>
      <c r="M117" s="35">
        <f t="shared" si="5"/>
        <v>122.61225999999999</v>
      </c>
      <c r="N117" s="28"/>
      <c r="O117" s="15"/>
      <c r="P117" s="15"/>
    </row>
    <row r="118" spans="1:16" s="16" customFormat="1" ht="75.75" customHeight="1">
      <c r="A118" s="50"/>
      <c r="B118" s="51"/>
      <c r="C118" s="51"/>
      <c r="D118" s="38">
        <v>31000000</v>
      </c>
      <c r="E118" s="39" t="s">
        <v>125</v>
      </c>
      <c r="F118" s="68">
        <v>48.4</v>
      </c>
      <c r="G118" s="69">
        <f t="shared" si="10"/>
        <v>16.9</v>
      </c>
      <c r="H118" s="69">
        <f t="shared" si="10"/>
        <v>3.5</v>
      </c>
      <c r="I118" s="69">
        <f>I119+I122</f>
        <v>139.51226</v>
      </c>
      <c r="J118" s="48">
        <f t="shared" si="7"/>
        <v>39.86064571428572</v>
      </c>
      <c r="K118" s="47">
        <f t="shared" si="6"/>
        <v>136.01226</v>
      </c>
      <c r="L118" s="48">
        <f t="shared" si="9"/>
        <v>8.255163313609469</v>
      </c>
      <c r="M118" s="49">
        <f t="shared" si="5"/>
        <v>122.61225999999999</v>
      </c>
      <c r="N118" s="28"/>
      <c r="O118" s="15"/>
      <c r="P118" s="15"/>
    </row>
    <row r="119" spans="1:16" s="16" customFormat="1" ht="324" customHeight="1" thickBot="1">
      <c r="A119" s="70"/>
      <c r="B119" s="51"/>
      <c r="C119" s="51"/>
      <c r="D119" s="71">
        <v>31010200</v>
      </c>
      <c r="E119" s="72" t="s">
        <v>126</v>
      </c>
      <c r="F119" s="46">
        <v>48.4</v>
      </c>
      <c r="G119" s="46">
        <v>16.9</v>
      </c>
      <c r="H119" s="46">
        <v>3.5</v>
      </c>
      <c r="I119" s="47">
        <v>139.51226</v>
      </c>
      <c r="J119" s="48">
        <f t="shared" si="7"/>
        <v>39.86064571428572</v>
      </c>
      <c r="K119" s="47">
        <f t="shared" si="6"/>
        <v>136.01226</v>
      </c>
      <c r="L119" s="48">
        <f t="shared" si="9"/>
        <v>8.255163313609469</v>
      </c>
      <c r="M119" s="49">
        <f t="shared" si="5"/>
        <v>122.61225999999999</v>
      </c>
      <c r="N119" s="28"/>
      <c r="O119" s="15"/>
      <c r="P119" s="15"/>
    </row>
    <row r="120" spans="1:16" s="77" customFormat="1" ht="46.5" customHeight="1" hidden="1">
      <c r="A120" s="73"/>
      <c r="B120" s="74"/>
      <c r="C120" s="74"/>
      <c r="D120" s="75"/>
      <c r="E120" s="76"/>
      <c r="F120" s="69"/>
      <c r="G120" s="69"/>
      <c r="H120" s="69"/>
      <c r="I120" s="69"/>
      <c r="J120" s="48" t="e">
        <f t="shared" si="7"/>
        <v>#DIV/0!</v>
      </c>
      <c r="K120" s="47">
        <f t="shared" si="6"/>
        <v>0</v>
      </c>
      <c r="L120" s="48" t="e">
        <f t="shared" si="9"/>
        <v>#DIV/0!</v>
      </c>
      <c r="M120" s="49">
        <f t="shared" si="5"/>
        <v>0</v>
      </c>
      <c r="N120" s="28"/>
      <c r="O120" s="15"/>
      <c r="P120" s="15"/>
    </row>
    <row r="121" spans="1:16" s="84" customFormat="1" ht="90.75" customHeight="1" hidden="1">
      <c r="A121" s="18"/>
      <c r="B121" s="78"/>
      <c r="C121" s="78"/>
      <c r="D121" s="79"/>
      <c r="E121" s="80" t="s">
        <v>127</v>
      </c>
      <c r="F121" s="66"/>
      <c r="G121" s="66"/>
      <c r="H121" s="66"/>
      <c r="I121" s="81"/>
      <c r="J121" s="48" t="e">
        <f t="shared" si="7"/>
        <v>#DIV/0!</v>
      </c>
      <c r="K121" s="47">
        <f t="shared" si="6"/>
        <v>0</v>
      </c>
      <c r="L121" s="82" t="e">
        <f t="shared" si="9"/>
        <v>#DIV/0!</v>
      </c>
      <c r="M121" s="83">
        <f t="shared" si="5"/>
        <v>0</v>
      </c>
      <c r="N121" s="28"/>
      <c r="O121" s="15"/>
      <c r="P121" s="15"/>
    </row>
    <row r="122" spans="1:16" s="84" customFormat="1" ht="142.5" customHeight="1" thickBot="1">
      <c r="A122" s="85"/>
      <c r="B122" s="78"/>
      <c r="C122" s="78"/>
      <c r="D122" s="86">
        <v>31020000</v>
      </c>
      <c r="E122" s="87" t="s">
        <v>128</v>
      </c>
      <c r="F122" s="66"/>
      <c r="G122" s="66">
        <v>0</v>
      </c>
      <c r="H122" s="66">
        <v>0</v>
      </c>
      <c r="I122" s="81">
        <v>0</v>
      </c>
      <c r="J122" s="82">
        <v>0</v>
      </c>
      <c r="K122" s="66">
        <f t="shared" si="6"/>
        <v>0</v>
      </c>
      <c r="L122" s="82">
        <v>0</v>
      </c>
      <c r="M122" s="83">
        <f t="shared" si="5"/>
        <v>0</v>
      </c>
      <c r="N122" s="28"/>
      <c r="O122" s="15"/>
      <c r="P122" s="15"/>
    </row>
    <row r="123" spans="1:21" s="84" customFormat="1" ht="75" customHeight="1" thickBot="1">
      <c r="A123" s="88"/>
      <c r="B123" s="74"/>
      <c r="C123" s="74"/>
      <c r="D123" s="89"/>
      <c r="E123" s="90" t="s">
        <v>129</v>
      </c>
      <c r="F123" s="91">
        <v>1096783</v>
      </c>
      <c r="G123" s="92">
        <f>G5+G83+G117</f>
        <v>1855283.4999999998</v>
      </c>
      <c r="H123" s="92">
        <f>H5+H83+H117</f>
        <v>382342.6</v>
      </c>
      <c r="I123" s="92">
        <f>I5+I83+I117</f>
        <v>523487.6526799999</v>
      </c>
      <c r="J123" s="93">
        <f t="shared" si="7"/>
        <v>1.3691585836367695</v>
      </c>
      <c r="K123" s="94">
        <f t="shared" si="6"/>
        <v>141145.0526799999</v>
      </c>
      <c r="L123" s="93">
        <f t="shared" si="9"/>
        <v>0.2821604637134971</v>
      </c>
      <c r="M123" s="95">
        <f t="shared" si="5"/>
        <v>-1331795.84732</v>
      </c>
      <c r="N123" s="28"/>
      <c r="O123" s="15"/>
      <c r="P123" s="15"/>
      <c r="U123" s="96"/>
    </row>
    <row r="124" spans="1:16" s="16" customFormat="1" ht="68.25" customHeight="1">
      <c r="A124" s="97"/>
      <c r="B124" s="98"/>
      <c r="C124" s="98"/>
      <c r="D124" s="99"/>
      <c r="E124" s="100"/>
      <c r="F124" s="101"/>
      <c r="G124" s="101"/>
      <c r="H124" s="101"/>
      <c r="I124" s="102"/>
      <c r="J124" s="102"/>
      <c r="K124" s="102"/>
      <c r="L124" s="103"/>
      <c r="M124" s="104"/>
      <c r="N124" s="15"/>
      <c r="O124" s="15"/>
      <c r="P124" s="15"/>
    </row>
    <row r="125" spans="1:16" s="16" customFormat="1" ht="92.25" customHeight="1">
      <c r="A125" s="105"/>
      <c r="B125" s="105"/>
      <c r="C125" s="105"/>
      <c r="D125" s="106"/>
      <c r="E125" s="107"/>
      <c r="F125" s="108"/>
      <c r="G125" s="108"/>
      <c r="H125" s="108"/>
      <c r="I125" s="109"/>
      <c r="J125" s="109"/>
      <c r="K125" s="110"/>
      <c r="L125" s="111"/>
      <c r="M125" s="112"/>
      <c r="N125" s="15"/>
      <c r="O125" s="15"/>
      <c r="P125" s="15"/>
    </row>
    <row r="126" spans="1:16" s="16" customFormat="1" ht="36" customHeight="1">
      <c r="A126" s="113"/>
      <c r="B126" s="113"/>
      <c r="C126" s="113"/>
      <c r="D126" s="114"/>
      <c r="E126" s="115"/>
      <c r="F126" s="116"/>
      <c r="G126" s="116"/>
      <c r="H126" s="116"/>
      <c r="I126" s="117"/>
      <c r="J126" s="117"/>
      <c r="K126" s="117"/>
      <c r="L126" s="118"/>
      <c r="M126" s="119"/>
      <c r="N126" s="15"/>
      <c r="O126" s="15"/>
      <c r="P126" s="15"/>
    </row>
    <row r="127" spans="1:16" s="16" customFormat="1" ht="30">
      <c r="A127" s="113"/>
      <c r="B127" s="113"/>
      <c r="C127" s="113"/>
      <c r="D127" s="120"/>
      <c r="E127" s="115"/>
      <c r="F127" s="116"/>
      <c r="G127" s="116"/>
      <c r="H127" s="116"/>
      <c r="I127" s="117"/>
      <c r="J127" s="117"/>
      <c r="K127" s="117"/>
      <c r="L127" s="118"/>
      <c r="M127" s="119"/>
      <c r="N127" s="15"/>
      <c r="O127" s="15"/>
      <c r="P127" s="15"/>
    </row>
    <row r="128" spans="1:16" s="16" customFormat="1" ht="39.75" customHeight="1">
      <c r="A128" s="113"/>
      <c r="B128" s="113"/>
      <c r="C128" s="113"/>
      <c r="D128" s="120"/>
      <c r="E128" s="115"/>
      <c r="F128" s="116"/>
      <c r="G128" s="116"/>
      <c r="H128" s="116"/>
      <c r="I128" s="117"/>
      <c r="J128" s="117"/>
      <c r="K128" s="117"/>
      <c r="L128" s="118"/>
      <c r="M128" s="119"/>
      <c r="N128" s="15"/>
      <c r="O128" s="15"/>
      <c r="P128" s="15"/>
    </row>
    <row r="129" spans="1:16" s="16" customFormat="1" ht="61.5" customHeight="1">
      <c r="A129" s="113"/>
      <c r="B129" s="113"/>
      <c r="C129" s="113"/>
      <c r="D129" s="121"/>
      <c r="E129" s="122"/>
      <c r="F129" s="123"/>
      <c r="G129" s="123"/>
      <c r="H129" s="124"/>
      <c r="I129" s="117"/>
      <c r="J129" s="117"/>
      <c r="K129" s="117"/>
      <c r="L129" s="118"/>
      <c r="M129" s="119"/>
      <c r="N129" s="15"/>
      <c r="O129" s="15"/>
      <c r="P129" s="15"/>
    </row>
    <row r="130" spans="1:16" s="16" customFormat="1" ht="59.25" customHeight="1" hidden="1">
      <c r="A130" s="113"/>
      <c r="B130" s="113"/>
      <c r="C130" s="113"/>
      <c r="D130" s="121"/>
      <c r="E130" s="122"/>
      <c r="F130" s="123"/>
      <c r="G130" s="123"/>
      <c r="H130" s="124"/>
      <c r="I130" s="117"/>
      <c r="J130" s="117"/>
      <c r="K130" s="117"/>
      <c r="L130" s="118"/>
      <c r="M130" s="119"/>
      <c r="N130" s="15"/>
      <c r="O130" s="15"/>
      <c r="P130" s="15"/>
    </row>
    <row r="131" spans="1:16" s="16" customFormat="1" ht="69" customHeight="1" hidden="1">
      <c r="A131" s="113"/>
      <c r="B131" s="113"/>
      <c r="C131" s="113"/>
      <c r="D131" s="120"/>
      <c r="E131" s="115"/>
      <c r="F131" s="116"/>
      <c r="G131" s="116"/>
      <c r="H131" s="124"/>
      <c r="I131" s="117"/>
      <c r="J131" s="117"/>
      <c r="K131" s="117"/>
      <c r="L131" s="118"/>
      <c r="M131" s="119"/>
      <c r="N131" s="15"/>
      <c r="O131" s="15"/>
      <c r="P131" s="15"/>
    </row>
    <row r="132" spans="1:16" s="16" customFormat="1" ht="103.5" customHeight="1">
      <c r="A132" s="113"/>
      <c r="B132" s="113"/>
      <c r="C132" s="113"/>
      <c r="D132" s="120"/>
      <c r="E132" s="115"/>
      <c r="F132" s="116"/>
      <c r="G132" s="116"/>
      <c r="H132" s="116"/>
      <c r="I132" s="117"/>
      <c r="J132" s="117"/>
      <c r="K132" s="117"/>
      <c r="L132" s="118"/>
      <c r="M132" s="119"/>
      <c r="N132" s="15"/>
      <c r="O132" s="15"/>
      <c r="P132" s="15"/>
    </row>
    <row r="133" spans="1:16" s="16" customFormat="1" ht="30">
      <c r="A133" s="113"/>
      <c r="B133" s="113"/>
      <c r="C133" s="113"/>
      <c r="D133" s="120"/>
      <c r="E133" s="115"/>
      <c r="F133" s="116"/>
      <c r="G133" s="116"/>
      <c r="H133" s="124"/>
      <c r="I133" s="117"/>
      <c r="J133" s="117"/>
      <c r="K133" s="117"/>
      <c r="L133" s="118"/>
      <c r="M133" s="119"/>
      <c r="N133" s="15"/>
      <c r="O133" s="15"/>
      <c r="P133" s="15"/>
    </row>
    <row r="134" spans="1:16" s="16" customFormat="1" ht="30" hidden="1">
      <c r="A134" s="113"/>
      <c r="B134" s="113"/>
      <c r="C134" s="113"/>
      <c r="D134" s="120"/>
      <c r="E134" s="115"/>
      <c r="F134" s="116"/>
      <c r="G134" s="116"/>
      <c r="H134" s="124"/>
      <c r="I134" s="117"/>
      <c r="J134" s="117"/>
      <c r="K134" s="117"/>
      <c r="L134" s="118"/>
      <c r="M134" s="119"/>
      <c r="N134" s="15"/>
      <c r="O134" s="15"/>
      <c r="P134" s="15"/>
    </row>
    <row r="135" spans="1:16" s="16" customFormat="1" ht="163.5" customHeight="1">
      <c r="A135" s="113"/>
      <c r="B135" s="113"/>
      <c r="C135" s="113"/>
      <c r="D135" s="120"/>
      <c r="E135" s="115"/>
      <c r="F135" s="116"/>
      <c r="G135" s="116"/>
      <c r="H135" s="116"/>
      <c r="I135" s="117"/>
      <c r="J135" s="117"/>
      <c r="K135" s="117"/>
      <c r="L135" s="118"/>
      <c r="M135" s="119"/>
      <c r="N135" s="15"/>
      <c r="O135" s="15"/>
      <c r="P135" s="15"/>
    </row>
    <row r="136" spans="1:16" s="16" customFormat="1" ht="30">
      <c r="A136" s="113"/>
      <c r="B136" s="113"/>
      <c r="C136" s="113"/>
      <c r="D136" s="120"/>
      <c r="E136" s="115"/>
      <c r="F136" s="116"/>
      <c r="G136" s="116"/>
      <c r="H136" s="116"/>
      <c r="I136" s="117"/>
      <c r="J136" s="117"/>
      <c r="K136" s="117"/>
      <c r="L136" s="118"/>
      <c r="M136" s="119"/>
      <c r="N136" s="15"/>
      <c r="O136" s="15"/>
      <c r="P136" s="15"/>
    </row>
    <row r="137" spans="1:16" s="16" customFormat="1" ht="30">
      <c r="A137" s="113"/>
      <c r="B137" s="113"/>
      <c r="C137" s="113"/>
      <c r="D137" s="120"/>
      <c r="E137" s="115"/>
      <c r="F137" s="116"/>
      <c r="G137" s="116"/>
      <c r="H137" s="116"/>
      <c r="I137" s="117"/>
      <c r="J137" s="117"/>
      <c r="K137" s="117"/>
      <c r="L137" s="118"/>
      <c r="M137" s="119"/>
      <c r="N137" s="15"/>
      <c r="O137" s="15"/>
      <c r="P137" s="15"/>
    </row>
    <row r="138" spans="1:16" s="16" customFormat="1" ht="30" hidden="1">
      <c r="A138" s="113"/>
      <c r="B138" s="113"/>
      <c r="C138" s="113"/>
      <c r="D138" s="120"/>
      <c r="E138" s="115"/>
      <c r="F138" s="116"/>
      <c r="G138" s="116"/>
      <c r="H138" s="124"/>
      <c r="I138" s="117"/>
      <c r="J138" s="117"/>
      <c r="K138" s="117"/>
      <c r="L138" s="118"/>
      <c r="M138" s="119"/>
      <c r="N138" s="15"/>
      <c r="O138" s="15"/>
      <c r="P138" s="15"/>
    </row>
    <row r="139" spans="1:16" s="16" customFormat="1" ht="91.5" customHeight="1">
      <c r="A139" s="113"/>
      <c r="B139" s="113"/>
      <c r="C139" s="113"/>
      <c r="D139" s="120"/>
      <c r="E139" s="115"/>
      <c r="F139" s="116"/>
      <c r="G139" s="116"/>
      <c r="H139" s="116"/>
      <c r="I139" s="117"/>
      <c r="J139" s="117"/>
      <c r="K139" s="117"/>
      <c r="L139" s="118"/>
      <c r="M139" s="119"/>
      <c r="N139" s="15"/>
      <c r="O139" s="15"/>
      <c r="P139" s="15"/>
    </row>
    <row r="140" spans="1:16" s="16" customFormat="1" ht="135.75" customHeight="1">
      <c r="A140" s="113"/>
      <c r="B140" s="113"/>
      <c r="C140" s="113"/>
      <c r="D140" s="120"/>
      <c r="E140" s="115"/>
      <c r="F140" s="116"/>
      <c r="G140" s="116"/>
      <c r="H140" s="116"/>
      <c r="I140" s="117"/>
      <c r="J140" s="117"/>
      <c r="K140" s="117"/>
      <c r="L140" s="118"/>
      <c r="M140" s="119"/>
      <c r="N140" s="15"/>
      <c r="O140" s="15"/>
      <c r="P140" s="15"/>
    </row>
    <row r="141" spans="1:16" s="16" customFormat="1" ht="36" customHeight="1">
      <c r="A141" s="113"/>
      <c r="B141" s="113"/>
      <c r="C141" s="113"/>
      <c r="D141" s="120"/>
      <c r="E141" s="115"/>
      <c r="F141" s="116"/>
      <c r="G141" s="116"/>
      <c r="H141" s="116"/>
      <c r="I141" s="117"/>
      <c r="J141" s="117"/>
      <c r="K141" s="117"/>
      <c r="L141" s="118"/>
      <c r="M141" s="119"/>
      <c r="N141" s="15"/>
      <c r="O141" s="15"/>
      <c r="P141" s="15"/>
    </row>
    <row r="142" spans="1:16" s="16" customFormat="1" ht="32.25" customHeight="1" hidden="1">
      <c r="A142" s="113"/>
      <c r="B142" s="113"/>
      <c r="C142" s="113"/>
      <c r="D142" s="121"/>
      <c r="E142" s="122"/>
      <c r="F142" s="123"/>
      <c r="G142" s="123"/>
      <c r="H142" s="124"/>
      <c r="I142" s="117"/>
      <c r="J142" s="117"/>
      <c r="K142" s="117"/>
      <c r="L142" s="118"/>
      <c r="M142" s="119"/>
      <c r="N142" s="15"/>
      <c r="O142" s="15"/>
      <c r="P142" s="15"/>
    </row>
    <row r="143" spans="1:16" s="16" customFormat="1" ht="50.25" customHeight="1" hidden="1">
      <c r="A143" s="113"/>
      <c r="B143" s="113"/>
      <c r="C143" s="113"/>
      <c r="D143" s="121"/>
      <c r="E143" s="122"/>
      <c r="F143" s="123"/>
      <c r="G143" s="123"/>
      <c r="H143" s="124"/>
      <c r="I143" s="117"/>
      <c r="J143" s="117"/>
      <c r="K143" s="117"/>
      <c r="L143" s="118"/>
      <c r="M143" s="119"/>
      <c r="N143" s="15"/>
      <c r="O143" s="15"/>
      <c r="P143" s="15"/>
    </row>
    <row r="144" spans="1:16" s="127" customFormat="1" ht="160.5" customHeight="1" thickBot="1">
      <c r="A144" s="125"/>
      <c r="B144" s="126"/>
      <c r="C144" s="126"/>
      <c r="D144" s="121"/>
      <c r="E144" s="115"/>
      <c r="F144" s="116"/>
      <c r="G144" s="116"/>
      <c r="H144" s="116"/>
      <c r="I144" s="117"/>
      <c r="J144" s="117"/>
      <c r="K144" s="117"/>
      <c r="L144" s="118"/>
      <c r="M144" s="119"/>
      <c r="N144" s="15"/>
      <c r="O144" s="15"/>
      <c r="P144" s="15"/>
    </row>
    <row r="145" spans="1:16" s="77" customFormat="1" ht="49.5" customHeight="1" hidden="1" thickBot="1">
      <c r="A145" s="128"/>
      <c r="B145" s="129"/>
      <c r="C145" s="129"/>
      <c r="D145" s="130"/>
      <c r="E145" s="131"/>
      <c r="F145" s="132"/>
      <c r="G145" s="132"/>
      <c r="H145" s="132"/>
      <c r="I145" s="132"/>
      <c r="J145" s="132"/>
      <c r="K145" s="132"/>
      <c r="L145" s="118"/>
      <c r="M145" s="119"/>
      <c r="N145" s="15"/>
      <c r="O145" s="15"/>
      <c r="P145" s="15"/>
    </row>
    <row r="146" spans="1:16" s="138" customFormat="1" ht="100.5" customHeight="1" hidden="1" thickBot="1">
      <c r="A146" s="133"/>
      <c r="B146" s="98"/>
      <c r="C146" s="98"/>
      <c r="D146" s="130"/>
      <c r="E146" s="134"/>
      <c r="F146" s="135"/>
      <c r="G146" s="135"/>
      <c r="H146" s="135"/>
      <c r="I146" s="135"/>
      <c r="J146" s="135"/>
      <c r="K146" s="135"/>
      <c r="L146" s="136"/>
      <c r="M146" s="137"/>
      <c r="N146" s="15"/>
      <c r="O146" s="15"/>
      <c r="P146" s="15"/>
    </row>
    <row r="147" spans="1:16" s="145" customFormat="1" ht="54" customHeight="1" thickBot="1">
      <c r="A147" s="139"/>
      <c r="B147" s="139"/>
      <c r="C147" s="139"/>
      <c r="D147" s="140"/>
      <c r="E147" s="141"/>
      <c r="F147" s="142"/>
      <c r="G147" s="142"/>
      <c r="H147" s="142"/>
      <c r="I147" s="142"/>
      <c r="J147" s="142"/>
      <c r="K147" s="142"/>
      <c r="L147" s="143"/>
      <c r="M147" s="144"/>
      <c r="N147" s="11"/>
      <c r="O147" s="11"/>
      <c r="P147" s="11"/>
    </row>
    <row r="148" spans="1:11" ht="24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spans="9:11" ht="24">
      <c r="I149" s="146"/>
      <c r="J149" s="146"/>
      <c r="K149" s="146"/>
    </row>
    <row r="150" spans="9:11" ht="24">
      <c r="I150" s="146"/>
      <c r="J150" s="146"/>
      <c r="K150" s="146"/>
    </row>
    <row r="151" spans="9:11" ht="24">
      <c r="I151" s="146"/>
      <c r="J151" s="146"/>
      <c r="K151" s="146"/>
    </row>
    <row r="157" s="148" customFormat="1" ht="24"/>
    <row r="158" s="148" customFormat="1" ht="24"/>
    <row r="159" s="148" customFormat="1" ht="24"/>
    <row r="160" s="148" customFormat="1" ht="24"/>
  </sheetData>
  <sheetProtection/>
  <mergeCells count="12">
    <mergeCell ref="J3:J4"/>
    <mergeCell ref="K3:K4"/>
    <mergeCell ref="L3:L4"/>
    <mergeCell ref="M3:M4"/>
    <mergeCell ref="E1:L1"/>
    <mergeCell ref="A2:A4"/>
    <mergeCell ref="D2:D4"/>
    <mergeCell ref="F2:K2"/>
    <mergeCell ref="E3:E4"/>
    <mergeCell ref="F3:F4"/>
    <mergeCell ref="G3:G4"/>
    <mergeCell ref="H3:H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eDSO</cp:lastModifiedBy>
  <dcterms:created xsi:type="dcterms:W3CDTF">2016-03-23T14:52:49Z</dcterms:created>
  <dcterms:modified xsi:type="dcterms:W3CDTF">2016-03-23T15:06:22Z</dcterms:modified>
  <cp:category/>
  <cp:version/>
  <cp:contentType/>
  <cp:contentStatus/>
</cp:coreProperties>
</file>