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18.11.16 " sheetId="1" r:id="rId1"/>
  </sheets>
  <externalReferences>
    <externalReference r:id="rId4"/>
  </externalReferences>
  <definedNames>
    <definedName name="_xlnm.Print_Titles" localSheetId="0">'18.11.16 '!$A:$E</definedName>
    <definedName name="_xlnm.Print_Area" localSheetId="0">'18.11.16 '!$D$1:$N$123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<sst xmlns="http://schemas.openxmlformats.org/spreadsheetml/2006/main" count="134" uniqueCount="132">
  <si>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21 листопада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</si>
  <si>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</si>
  <si>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</si>
  <si>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</si>
  <si>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</si>
  <si>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</si>
  <si>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</si>
  <si>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</si>
  <si>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</si>
  <si>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січень-листопад 2016 року з урах.змін</t>
  </si>
  <si>
    <t>ФАКТ</t>
  </si>
  <si>
    <t xml:space="preserve"> % виконання до плану січня-листопада п.р.</t>
  </si>
  <si>
    <t>Відхилення факту від плану січня-листопада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</si>
  <si>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</si>
  <si>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</si>
  <si>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21.11.2016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</si>
  <si>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</si>
  <si>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</si>
  <si>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</si>
  <si>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</si>
  <si>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</si>
  <si>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</si>
  <si>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</si>
  <si>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</si>
  <si>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</si>
  <si>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</si>
  <si>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</si>
  <si>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</si>
  <si>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</si>
  <si>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</si>
  <si>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</si>
  <si>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</si>
  <si>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</si>
  <si>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</si>
  <si>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</si>
  <si>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</si>
  <si>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</si>
  <si>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</si>
  <si>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</si>
  <si>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</si>
  <si>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</si>
  <si>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</si>
  <si>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</si>
  <si>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</si>
  <si>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</si>
  <si>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</si>
  <si>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</si>
  <si>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</si>
  <si>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</si>
  <si>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</si>
  <si>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</si>
  <si>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</si>
  <si>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</si>
  <si>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</si>
  <si>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</si>
  <si>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</si>
  <si>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</si>
  <si>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</si>
  <si>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</si>
  <si>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</si>
  <si>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</si>
  <si>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</si>
  <si>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</si>
  <si>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</si>
  <si>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</si>
  <si>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</si>
  <si>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</si>
  <si>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</si>
  <si>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</si>
  <si>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</si>
  <si>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</si>
  <si>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</si>
  <si>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</si>
  <si>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</si>
  <si>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</si>
  <si>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</si>
  <si>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</si>
  <si>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</si>
  <si>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</si>
  <si>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</si>
  <si>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</si>
  <si>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</si>
  <si>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</si>
  <si>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</si>
  <si>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</si>
  <si>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</si>
  <si>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</si>
  <si>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</si>
  <si>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</si>
  <si>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</si>
  <si>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</si>
  <si>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</si>
  <si>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</si>
  <si>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</si>
  <si>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</si>
  <si>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</si>
  <si>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</si>
  <si>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</si>
  <si>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</si>
  <si>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21081100  21081500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</si>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</sst>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26"/>
      <name val="Arial Cyr"/>
      <family val="0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4"/>
      <name val="Arial Cyr"/>
      <family val="0"/>
    </font>
    <font>
      <b/>
      <sz val="24"/>
      <color indexed="8"/>
      <name val="Times New Roman Cyr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8"/>
      <name val="Arial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sz val="50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i/>
      <sz val="50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58" fillId="31" borderId="8" applyNumberFormat="0" applyFont="0" applyAlignment="0" applyProtection="0"/>
    <xf numFmtId="9" fontId="58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1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7" fillId="0" borderId="14" xfId="0" applyNumberFormat="1" applyFont="1" applyFill="1" applyBorder="1" applyAlignment="1">
      <alignment horizontal="center" vertical="center" wrapText="1"/>
    </xf>
    <xf numFmtId="173" fontId="17" fillId="0" borderId="22" xfId="0" applyNumberFormat="1" applyFont="1" applyFill="1" applyBorder="1" applyAlignment="1">
      <alignment horizontal="center" vertical="center" wrapText="1"/>
    </xf>
    <xf numFmtId="172" fontId="17" fillId="0" borderId="22" xfId="0" applyNumberFormat="1" applyFont="1" applyFill="1" applyBorder="1" applyAlignment="1">
      <alignment horizontal="center" vertical="center" wrapText="1"/>
    </xf>
    <xf numFmtId="173" fontId="16" fillId="0" borderId="17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8" fillId="0" borderId="20" xfId="0" applyFont="1" applyFill="1" applyBorder="1" applyAlignment="1">
      <alignment vertical="center"/>
    </xf>
    <xf numFmtId="2" fontId="19" fillId="0" borderId="23" xfId="0" applyNumberFormat="1" applyFont="1" applyFill="1" applyBorder="1" applyAlignment="1">
      <alignment horizontal="left" vertical="center" wrapText="1"/>
    </xf>
    <xf numFmtId="172" fontId="17" fillId="0" borderId="17" xfId="0" applyNumberFormat="1" applyFont="1" applyFill="1" applyBorder="1" applyAlignment="1">
      <alignment horizontal="center" vertical="center" wrapText="1"/>
    </xf>
    <xf numFmtId="173" fontId="17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74" fontId="16" fillId="0" borderId="17" xfId="0" applyNumberFormat="1" applyFont="1" applyFill="1" applyBorder="1" applyAlignment="1">
      <alignment horizontal="center" vertical="center" wrapText="1"/>
    </xf>
    <xf numFmtId="173" fontId="17" fillId="0" borderId="16" xfId="0" applyNumberFormat="1" applyFont="1" applyFill="1" applyBorder="1" applyAlignment="1">
      <alignment horizontal="center" vertical="center" wrapText="1"/>
    </xf>
    <xf numFmtId="172" fontId="17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174" fontId="23" fillId="0" borderId="17" xfId="0" applyNumberFormat="1" applyFont="1" applyFill="1" applyBorder="1" applyAlignment="1">
      <alignment horizontal="center" vertical="center" wrapText="1"/>
    </xf>
    <xf numFmtId="174" fontId="24" fillId="0" borderId="17" xfId="0" applyNumberFormat="1" applyFont="1" applyFill="1" applyBorder="1" applyAlignment="1">
      <alignment horizontal="center" vertical="center" wrapText="1"/>
    </xf>
    <xf numFmtId="173" fontId="24" fillId="0" borderId="17" xfId="0" applyNumberFormat="1" applyFont="1" applyFill="1" applyBorder="1" applyAlignment="1">
      <alignment horizontal="center" vertical="center" wrapText="1"/>
    </xf>
    <xf numFmtId="172" fontId="24" fillId="0" borderId="1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174" fontId="25" fillId="0" borderId="1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174" fontId="26" fillId="0" borderId="17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74" fontId="24" fillId="33" borderId="1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left" vertical="center" wrapText="1"/>
    </xf>
    <xf numFmtId="174" fontId="28" fillId="0" borderId="17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 wrapText="1"/>
    </xf>
    <xf numFmtId="174" fontId="23" fillId="0" borderId="18" xfId="0" applyNumberFormat="1" applyFont="1" applyFill="1" applyBorder="1" applyAlignment="1">
      <alignment horizontal="center" vertical="center" wrapText="1"/>
    </xf>
    <xf numFmtId="174" fontId="24" fillId="0" borderId="18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174" fontId="23" fillId="0" borderId="16" xfId="0" applyNumberFormat="1" applyFont="1" applyFill="1" applyBorder="1" applyAlignment="1">
      <alignment horizontal="center" vertical="center" wrapText="1"/>
    </xf>
    <xf numFmtId="174" fontId="24" fillId="0" borderId="1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horizontal="center" vertical="center" wrapText="1"/>
    </xf>
    <xf numFmtId="174" fontId="31" fillId="0" borderId="1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173" fontId="24" fillId="0" borderId="18" xfId="0" applyNumberFormat="1" applyFont="1" applyFill="1" applyBorder="1" applyAlignment="1">
      <alignment horizontal="center" vertical="center" wrapText="1"/>
    </xf>
    <xf numFmtId="172" fontId="24" fillId="0" borderId="1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0" fillId="34" borderId="35" xfId="0" applyFont="1" applyFill="1" applyBorder="1" applyAlignment="1">
      <alignment vertical="center" wrapText="1" shrinkToFit="1"/>
    </xf>
    <xf numFmtId="0" fontId="33" fillId="0" borderId="35" xfId="0" applyFont="1" applyFill="1" applyBorder="1" applyAlignment="1">
      <alignment horizontal="left" vertical="center" wrapText="1"/>
    </xf>
    <xf numFmtId="174" fontId="16" fillId="0" borderId="36" xfId="0" applyNumberFormat="1" applyFont="1" applyFill="1" applyBorder="1" applyAlignment="1">
      <alignment horizontal="center" vertical="center" wrapText="1"/>
    </xf>
    <xf numFmtId="174" fontId="17" fillId="0" borderId="37" xfId="0" applyNumberFormat="1" applyFont="1" applyFill="1" applyBorder="1" applyAlignment="1">
      <alignment horizontal="center" vertical="center" wrapText="1"/>
    </xf>
    <xf numFmtId="173" fontId="16" fillId="0" borderId="37" xfId="0" applyNumberFormat="1" applyFont="1" applyFill="1" applyBorder="1" applyAlignment="1">
      <alignment horizontal="center" vertical="center" wrapText="1"/>
    </xf>
    <xf numFmtId="174" fontId="16" fillId="0" borderId="37" xfId="0" applyNumberFormat="1" applyFont="1" applyFill="1" applyBorder="1" applyAlignment="1">
      <alignment horizontal="center" vertical="center" wrapText="1"/>
    </xf>
    <xf numFmtId="172" fontId="16" fillId="0" borderId="38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5" fillId="0" borderId="0" xfId="0" applyNumberFormat="1" applyFont="1" applyFill="1" applyBorder="1" applyAlignment="1">
      <alignment horizontal="right" vertical="center" wrapText="1"/>
    </xf>
    <xf numFmtId="174" fontId="34" fillId="0" borderId="0" xfId="0" applyNumberFormat="1" applyFont="1" applyFill="1" applyBorder="1" applyAlignment="1">
      <alignment horizontal="right" vertical="center" wrapText="1"/>
    </xf>
    <xf numFmtId="173" fontId="34" fillId="0" borderId="0" xfId="0" applyNumberFormat="1" applyFont="1" applyFill="1" applyBorder="1" applyAlignment="1">
      <alignment horizontal="right" vertical="center" wrapText="1"/>
    </xf>
    <xf numFmtId="172" fontId="34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174" fontId="35" fillId="0" borderId="16" xfId="0" applyNumberFormat="1" applyFont="1" applyFill="1" applyBorder="1" applyAlignment="1">
      <alignment horizontal="right" vertical="center" wrapText="1"/>
    </xf>
    <xf numFmtId="174" fontId="34" fillId="0" borderId="16" xfId="60" applyNumberFormat="1" applyFont="1" applyFill="1" applyBorder="1" applyAlignment="1">
      <alignment horizontal="right" vertical="center" wrapText="1"/>
    </xf>
    <xf numFmtId="174" fontId="34" fillId="0" borderId="16" xfId="0" applyNumberFormat="1" applyFont="1" applyFill="1" applyBorder="1" applyAlignment="1">
      <alignment horizontal="right" vertical="center" wrapText="1"/>
    </xf>
    <xf numFmtId="173" fontId="34" fillId="0" borderId="16" xfId="0" applyNumberFormat="1" applyFont="1" applyFill="1" applyBorder="1" applyAlignment="1">
      <alignment horizontal="right" vertical="center" wrapText="1"/>
    </xf>
    <xf numFmtId="172" fontId="34" fillId="0" borderId="19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lef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174" fontId="34" fillId="0" borderId="17" xfId="0" applyNumberFormat="1" applyFont="1" applyFill="1" applyBorder="1" applyAlignment="1">
      <alignment horizontal="right" vertical="center" wrapText="1"/>
    </xf>
    <xf numFmtId="173" fontId="34" fillId="0" borderId="17" xfId="0" applyNumberFormat="1" applyFont="1" applyFill="1" applyBorder="1" applyAlignment="1">
      <alignment horizontal="right" vertical="center" wrapText="1"/>
    </xf>
    <xf numFmtId="172" fontId="34" fillId="0" borderId="24" xfId="0" applyNumberFormat="1" applyFont="1" applyFill="1" applyBorder="1" applyAlignment="1">
      <alignment horizontal="right" vertical="center" wrapText="1"/>
    </xf>
    <xf numFmtId="0" fontId="35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left" vertical="center" wrapText="1"/>
    </xf>
    <xf numFmtId="174" fontId="37" fillId="0" borderId="17" xfId="0" applyNumberFormat="1" applyFont="1" applyFill="1" applyBorder="1" applyAlignment="1">
      <alignment horizontal="righ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74" fontId="9" fillId="0" borderId="18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wrapText="1"/>
    </xf>
    <xf numFmtId="174" fontId="34" fillId="0" borderId="18" xfId="52" applyNumberFormat="1" applyFont="1" applyFill="1" applyBorder="1" applyAlignment="1" applyProtection="1">
      <alignment horizontal="left" vertical="center" wrapText="1"/>
      <protection/>
    </xf>
    <xf numFmtId="174" fontId="9" fillId="0" borderId="43" xfId="0" applyNumberFormat="1" applyFont="1" applyFill="1" applyBorder="1" applyAlignment="1">
      <alignment horizontal="right" vertical="center" wrapText="1"/>
    </xf>
    <xf numFmtId="173" fontId="34" fillId="0" borderId="18" xfId="0" applyNumberFormat="1" applyFont="1" applyFill="1" applyBorder="1" applyAlignment="1">
      <alignment horizontal="right" vertical="center" wrapText="1"/>
    </xf>
    <xf numFmtId="172" fontId="34" fillId="0" borderId="26" xfId="0" applyNumberFormat="1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174" fontId="9" fillId="0" borderId="37" xfId="0" applyNumberFormat="1" applyFont="1" applyFill="1" applyBorder="1" applyAlignment="1">
      <alignment horizontal="right" vertical="center" wrapText="1"/>
    </xf>
    <xf numFmtId="173" fontId="9" fillId="0" borderId="37" xfId="0" applyNumberFormat="1" applyFont="1" applyFill="1" applyBorder="1" applyAlignment="1">
      <alignment horizontal="right" vertical="center" wrapText="1"/>
    </xf>
    <xf numFmtId="172" fontId="9" fillId="0" borderId="44" xfId="0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/>
    </xf>
    <xf numFmtId="174" fontId="3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47" xfId="53" applyFont="1" applyFill="1" applyBorder="1" applyAlignment="1">
      <alignment horizontal="center" vertical="justify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_січень-червень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="33" zoomScaleNormal="50" zoomScaleSheetLayoutView="33" zoomScalePageLayoutView="0" workbookViewId="0" topLeftCell="D1">
      <selection activeCell="J14" sqref="J14"/>
    </sheetView>
  </sheetViews>
  <sheetFormatPr defaultColWidth="9.00390625" defaultRowHeight="12.75"/>
  <cols>
    <col min="1" max="3" width="0.74609375" style="145" hidden="1" customWidth="1"/>
    <col min="4" max="4" width="50.00390625" style="145" customWidth="1"/>
    <col min="5" max="5" width="241.00390625" style="145" customWidth="1"/>
    <col min="6" max="6" width="53.375" style="145" hidden="1" customWidth="1"/>
    <col min="7" max="8" width="57.375" style="145" customWidth="1"/>
    <col min="9" max="9" width="49.875" style="145" customWidth="1"/>
    <col min="10" max="10" width="52.125" style="145" customWidth="1"/>
    <col min="11" max="11" width="43.75390625" style="145" customWidth="1"/>
    <col min="12" max="12" width="43.125" style="145" customWidth="1"/>
    <col min="13" max="13" width="44.875" style="144" customWidth="1"/>
    <col min="14" max="14" width="48.00390625" style="144" customWidth="1"/>
    <col min="15" max="16384" width="9.125" style="144" customWidth="1"/>
  </cols>
  <sheetData>
    <row r="1" spans="1:17" s="6" customFormat="1" ht="120.75" customHeight="1" thickBot="1">
      <c r="A1" s="1"/>
      <c r="B1" s="2"/>
      <c r="C1" s="2"/>
      <c r="D1" s="3"/>
      <c r="E1" s="152" t="s">
        <v>0</v>
      </c>
      <c r="F1" s="152"/>
      <c r="G1" s="152"/>
      <c r="H1" s="152"/>
      <c r="I1" s="152"/>
      <c r="J1" s="152"/>
      <c r="K1" s="152"/>
      <c r="L1" s="152"/>
      <c r="M1" s="152"/>
      <c r="N1" s="4"/>
      <c r="O1" s="5"/>
      <c r="P1" s="5"/>
      <c r="Q1" s="5"/>
    </row>
    <row r="2" spans="1:17" s="12" customFormat="1" ht="39" customHeight="1">
      <c r="A2" s="153" t="s">
        <v>1</v>
      </c>
      <c r="B2" s="7"/>
      <c r="C2" s="7"/>
      <c r="D2" s="156" t="s">
        <v>2</v>
      </c>
      <c r="E2" s="8" t="s">
        <v>3</v>
      </c>
      <c r="F2" s="158" t="s">
        <v>4</v>
      </c>
      <c r="G2" s="158"/>
      <c r="H2" s="158"/>
      <c r="I2" s="158"/>
      <c r="J2" s="158"/>
      <c r="K2" s="158"/>
      <c r="L2" s="158"/>
      <c r="M2" s="9"/>
      <c r="N2" s="10"/>
      <c r="O2" s="11"/>
      <c r="P2" s="11"/>
      <c r="Q2" s="11"/>
    </row>
    <row r="3" spans="1:17" s="16" customFormat="1" ht="57.75" customHeight="1">
      <c r="A3" s="154"/>
      <c r="B3" s="13"/>
      <c r="C3" s="13"/>
      <c r="D3" s="157"/>
      <c r="E3" s="159" t="s">
        <v>5</v>
      </c>
      <c r="F3" s="161" t="s">
        <v>6</v>
      </c>
      <c r="G3" s="161" t="s">
        <v>7</v>
      </c>
      <c r="H3" s="162" t="s">
        <v>8</v>
      </c>
      <c r="I3" s="164" t="s">
        <v>9</v>
      </c>
      <c r="J3" s="14" t="s">
        <v>10</v>
      </c>
      <c r="K3" s="148" t="s">
        <v>11</v>
      </c>
      <c r="L3" s="146" t="s">
        <v>12</v>
      </c>
      <c r="M3" s="148" t="s">
        <v>13</v>
      </c>
      <c r="N3" s="150" t="s">
        <v>14</v>
      </c>
      <c r="O3" s="15"/>
      <c r="P3" s="15"/>
      <c r="Q3" s="15"/>
    </row>
    <row r="4" spans="1:17" s="16" customFormat="1" ht="81.75" customHeight="1" thickBot="1">
      <c r="A4" s="155"/>
      <c r="B4" s="13"/>
      <c r="C4" s="13"/>
      <c r="D4" s="157"/>
      <c r="E4" s="160"/>
      <c r="F4" s="162"/>
      <c r="G4" s="162"/>
      <c r="H4" s="163"/>
      <c r="I4" s="165"/>
      <c r="J4" s="17" t="s">
        <v>15</v>
      </c>
      <c r="K4" s="149"/>
      <c r="L4" s="147"/>
      <c r="M4" s="149"/>
      <c r="N4" s="151"/>
      <c r="O4" s="15"/>
      <c r="P4" s="15"/>
      <c r="Q4" s="15"/>
    </row>
    <row r="5" spans="1:17" s="16" customFormat="1" ht="51.75" customHeight="1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2694830.2</v>
      </c>
      <c r="I5" s="23">
        <f>I6+I24+I38+I40+I43+I77</f>
        <v>2263596.6</v>
      </c>
      <c r="J5" s="23">
        <f>J6+J24+J38+J40+J43+J77</f>
        <v>2348273.04225</v>
      </c>
      <c r="K5" s="24">
        <f>J5/I5</f>
        <v>1.0374079207620297</v>
      </c>
      <c r="L5" s="25">
        <f aca="true" t="shared" si="0" ref="L5:L68">J5-I5</f>
        <v>84676.44224999985</v>
      </c>
      <c r="M5" s="26">
        <f>J5/H5</f>
        <v>0.8713992600535647</v>
      </c>
      <c r="N5" s="27">
        <f aca="true" t="shared" si="1" ref="N5:N68">J5-H5</f>
        <v>-346557.15775000025</v>
      </c>
      <c r="O5" s="28"/>
      <c r="P5" s="15"/>
      <c r="Q5" s="15"/>
    </row>
    <row r="6" spans="1:17" s="16" customFormat="1" ht="123.75" customHeight="1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1424457.5000000002</v>
      </c>
      <c r="I6" s="31">
        <f>I7+I13</f>
        <v>1172452.7</v>
      </c>
      <c r="J6" s="31">
        <f>J7+J13</f>
        <v>1233162.8438999997</v>
      </c>
      <c r="K6" s="32">
        <f>J6/I6</f>
        <v>1.0517804632118632</v>
      </c>
      <c r="L6" s="31">
        <f t="shared" si="0"/>
        <v>60710.14389999979</v>
      </c>
      <c r="M6" s="26">
        <f>J6/H6</f>
        <v>0.8657070104934682</v>
      </c>
      <c r="N6" s="27">
        <f t="shared" si="1"/>
        <v>-191294.6561000005</v>
      </c>
      <c r="O6" s="28"/>
      <c r="P6" s="15"/>
      <c r="Q6" s="15"/>
    </row>
    <row r="7" spans="1:17" s="16" customFormat="1" ht="59.25" customHeight="1">
      <c r="A7" s="33"/>
      <c r="B7" s="34"/>
      <c r="C7" s="34"/>
      <c r="D7" s="35">
        <v>11010000</v>
      </c>
      <c r="E7" s="36" t="s">
        <v>18</v>
      </c>
      <c r="F7" s="37">
        <f>(SUM('[1]Голосіїв'!O12))/1000</f>
        <v>704381.4</v>
      </c>
      <c r="G7" s="38">
        <f>G8+G9+G11+G12+G10</f>
        <v>880502.1</v>
      </c>
      <c r="H7" s="38">
        <f>H8+H9+H11+H12+H10</f>
        <v>1143309.7000000002</v>
      </c>
      <c r="I7" s="38">
        <f>I8+I9+I11+I12+I10</f>
        <v>939566.6</v>
      </c>
      <c r="J7" s="38">
        <f>J8+J9+J11+J12+J10+0.15298</f>
        <v>978982.2425299998</v>
      </c>
      <c r="K7" s="39">
        <f>J7/I7</f>
        <v>1.0419508766382286</v>
      </c>
      <c r="L7" s="40">
        <f t="shared" si="0"/>
        <v>39415.64252999984</v>
      </c>
      <c r="M7" s="26">
        <f>J7/H7</f>
        <v>0.8562703898427518</v>
      </c>
      <c r="N7" s="27">
        <f t="shared" si="1"/>
        <v>-164327.45747000037</v>
      </c>
      <c r="O7" s="28"/>
      <c r="P7" s="15"/>
      <c r="Q7" s="15"/>
    </row>
    <row r="8" spans="1:17" s="16" customFormat="1" ht="177" customHeight="1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1045756.9</v>
      </c>
      <c r="I8" s="43">
        <v>867646.6</v>
      </c>
      <c r="J8" s="44">
        <f>2195060.40765-1317036.24481</f>
        <v>878024.1628399999</v>
      </c>
      <c r="K8" s="45">
        <f>J8/I8</f>
        <v>1.0119605872252595</v>
      </c>
      <c r="L8" s="44">
        <f t="shared" si="0"/>
        <v>10377.562839999911</v>
      </c>
      <c r="M8" s="45">
        <f>J8/H8</f>
        <v>0.8396063777728838</v>
      </c>
      <c r="N8" s="46">
        <f t="shared" si="1"/>
        <v>-167732.73716000014</v>
      </c>
      <c r="O8" s="28"/>
      <c r="P8" s="15"/>
      <c r="Q8" s="15"/>
    </row>
    <row r="9" spans="1:17" s="16" customFormat="1" ht="306.75" customHeight="1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8956.7</v>
      </c>
      <c r="I9" s="43">
        <v>7110</v>
      </c>
      <c r="J9" s="44">
        <f>20428.36093-12257.01653</f>
        <v>8171.344399999998</v>
      </c>
      <c r="K9" s="45">
        <f>J9/I9</f>
        <v>1.14927488045007</v>
      </c>
      <c r="L9" s="44">
        <f t="shared" si="0"/>
        <v>1061.3443999999981</v>
      </c>
      <c r="M9" s="45">
        <f>J9/H9</f>
        <v>0.9123164111782238</v>
      </c>
      <c r="N9" s="46">
        <f t="shared" si="1"/>
        <v>-785.3556000000026</v>
      </c>
      <c r="O9" s="28"/>
      <c r="P9" s="15"/>
      <c r="Q9" s="15"/>
    </row>
    <row r="10" spans="1:17" s="16" customFormat="1" ht="111" customHeight="1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39650</v>
      </c>
      <c r="J11" s="44">
        <f>131563.07453-78937.84468</f>
        <v>52625.22985000002</v>
      </c>
      <c r="K11" s="45">
        <f>J11/I11</f>
        <v>1.3272441324085755</v>
      </c>
      <c r="L11" s="44">
        <f t="shared" si="0"/>
        <v>12975.229850000018</v>
      </c>
      <c r="M11" s="45">
        <f>J11/H11</f>
        <v>1.0081461657088127</v>
      </c>
      <c r="N11" s="46">
        <f t="shared" si="1"/>
        <v>425.2298500000179</v>
      </c>
      <c r="O11" s="28"/>
      <c r="P11" s="15"/>
      <c r="Q11" s="15"/>
    </row>
    <row r="12" spans="1:17" s="16" customFormat="1" ht="167.25" customHeight="1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36396.1</v>
      </c>
      <c r="I12" s="43">
        <v>25160</v>
      </c>
      <c r="J12" s="44">
        <f>100403.38107-60242.02861</f>
        <v>40161.35246</v>
      </c>
      <c r="K12" s="45">
        <f>J12/I12</f>
        <v>1.5962381740858507</v>
      </c>
      <c r="L12" s="44">
        <f t="shared" si="0"/>
        <v>15001.352460000002</v>
      </c>
      <c r="M12" s="45">
        <f>J12/H12</f>
        <v>1.1034520858004018</v>
      </c>
      <c r="N12" s="46">
        <f t="shared" si="1"/>
        <v>3765.2524600000033</v>
      </c>
      <c r="O12" s="28"/>
      <c r="P12" s="15"/>
      <c r="Q12" s="15"/>
    </row>
    <row r="13" spans="1:17" s="16" customFormat="1" ht="63.7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</v>
      </c>
      <c r="H13" s="38">
        <f>H14+H15+H16+H17+H18+H19+H20+H21+H22+H23</f>
        <v>281147.8</v>
      </c>
      <c r="I13" s="38">
        <f>I14+I15+I16+I17+I18+I19+I20+I21+I22+I23</f>
        <v>232886.1</v>
      </c>
      <c r="J13" s="38">
        <f>J14+J15+J16+J17+J18+J19+J20+J21+J22+J23</f>
        <v>254180.60136999987</v>
      </c>
      <c r="K13" s="26">
        <f>J13/I13</f>
        <v>1.0914374081149534</v>
      </c>
      <c r="L13" s="38">
        <f t="shared" si="0"/>
        <v>21294.501369999867</v>
      </c>
      <c r="M13" s="26">
        <f>J13/H13</f>
        <v>0.9040817725409905</v>
      </c>
      <c r="N13" s="27">
        <f t="shared" si="1"/>
        <v>-26967.198630000115</v>
      </c>
      <c r="O13" s="28"/>
      <c r="P13" s="15"/>
      <c r="Q13" s="15"/>
    </row>
    <row r="14" spans="1:17" s="16" customFormat="1" ht="122.25" customHeight="1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862</v>
      </c>
      <c r="J14" s="44">
        <v>1696.40388</v>
      </c>
      <c r="K14" s="45">
        <f>J14/I14</f>
        <v>1.967985939675174</v>
      </c>
      <c r="L14" s="44">
        <f t="shared" si="0"/>
        <v>834.4038800000001</v>
      </c>
      <c r="M14" s="45">
        <f>J14/H14</f>
        <v>1.8680804757185332</v>
      </c>
      <c r="N14" s="46">
        <f t="shared" si="1"/>
        <v>788.30388</v>
      </c>
      <c r="O14" s="28"/>
      <c r="P14" s="15"/>
      <c r="Q14" s="15"/>
    </row>
    <row r="15" spans="1:17" s="16" customFormat="1" ht="126.75" customHeight="1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138.28375</v>
      </c>
      <c r="K15" s="45">
        <v>0</v>
      </c>
      <c r="L15" s="44">
        <f t="shared" si="0"/>
        <v>138.28375</v>
      </c>
      <c r="M15" s="45">
        <v>0</v>
      </c>
      <c r="N15" s="46">
        <f t="shared" si="1"/>
        <v>138.28375</v>
      </c>
      <c r="O15" s="28"/>
      <c r="P15" s="15"/>
      <c r="Q15" s="15"/>
    </row>
    <row r="16" spans="1:17" s="16" customFormat="1" ht="129.75" customHeight="1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135807</v>
      </c>
      <c r="I16" s="43">
        <v>115000</v>
      </c>
      <c r="J16" s="44">
        <f>1303677.51058-1173309.75949</f>
        <v>130367.75108999992</v>
      </c>
      <c r="K16" s="45">
        <f aca="true" t="shared" si="2" ref="K16:K21">J16/I16</f>
        <v>1.1336326181739123</v>
      </c>
      <c r="L16" s="44">
        <f t="shared" si="0"/>
        <v>15367.751089999918</v>
      </c>
      <c r="M16" s="45">
        <f aca="true" t="shared" si="3" ref="M16:M21">J16/H16</f>
        <v>0.9599486851929571</v>
      </c>
      <c r="N16" s="46">
        <f t="shared" si="1"/>
        <v>-5439.248910000082</v>
      </c>
      <c r="O16" s="28"/>
      <c r="P16" s="15"/>
      <c r="Q16" s="15"/>
    </row>
    <row r="17" spans="1:17" s="16" customFormat="1" ht="70.5" customHeight="1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11380</v>
      </c>
      <c r="J17" s="44">
        <f>161273.53399-145146.18035</f>
        <v>16127.353639999987</v>
      </c>
      <c r="K17" s="45">
        <f t="shared" si="2"/>
        <v>1.4171664007029865</v>
      </c>
      <c r="L17" s="44">
        <f t="shared" si="0"/>
        <v>4747.353639999987</v>
      </c>
      <c r="M17" s="45">
        <f t="shared" si="3"/>
        <v>1.1946187881481471</v>
      </c>
      <c r="N17" s="46">
        <f t="shared" si="1"/>
        <v>2627.3536399999866</v>
      </c>
      <c r="O17" s="28"/>
      <c r="P17" s="15"/>
      <c r="Q17" s="15"/>
    </row>
    <row r="18" spans="1:17" s="16" customFormat="1" ht="129" customHeight="1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53000</v>
      </c>
      <c r="I18" s="43">
        <v>35820</v>
      </c>
      <c r="J18" s="44">
        <f>396498.53337-356848.68003</f>
        <v>39649.85334000003</v>
      </c>
      <c r="K18" s="45">
        <f t="shared" si="2"/>
        <v>1.1069194120603023</v>
      </c>
      <c r="L18" s="44">
        <f t="shared" si="0"/>
        <v>3829.8533400000306</v>
      </c>
      <c r="M18" s="45">
        <f t="shared" si="3"/>
        <v>0.7481104403773591</v>
      </c>
      <c r="N18" s="46">
        <f t="shared" si="1"/>
        <v>-13350.14665999997</v>
      </c>
      <c r="O18" s="28"/>
      <c r="P18" s="15"/>
      <c r="Q18" s="15"/>
    </row>
    <row r="19" spans="1:17" s="16" customFormat="1" ht="130.5" customHeight="1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12700</v>
      </c>
      <c r="I19" s="43">
        <v>7670</v>
      </c>
      <c r="J19" s="44">
        <f>92249.74402-83024.76959</f>
        <v>9224.974430000002</v>
      </c>
      <c r="K19" s="45">
        <f t="shared" si="2"/>
        <v>1.202734606258149</v>
      </c>
      <c r="L19" s="44">
        <f t="shared" si="0"/>
        <v>1554.974430000002</v>
      </c>
      <c r="M19" s="45">
        <f t="shared" si="3"/>
        <v>0.7263759393700789</v>
      </c>
      <c r="N19" s="46">
        <f t="shared" si="1"/>
        <v>-3475.025569999998</v>
      </c>
      <c r="O19" s="28"/>
      <c r="P19" s="15"/>
      <c r="Q19" s="15"/>
    </row>
    <row r="20" spans="1:17" s="16" customFormat="1" ht="177" customHeight="1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74</v>
      </c>
      <c r="J20" s="44">
        <f>139.96295-125.96665</f>
        <v>13.996300000000005</v>
      </c>
      <c r="K20" s="45">
        <f t="shared" si="2"/>
        <v>0.18913918918918926</v>
      </c>
      <c r="L20" s="44">
        <f t="shared" si="0"/>
        <v>-60.003699999999995</v>
      </c>
      <c r="M20" s="45">
        <f t="shared" si="3"/>
        <v>0.1694467312348669</v>
      </c>
      <c r="N20" s="46">
        <f t="shared" si="1"/>
        <v>-68.60369999999999</v>
      </c>
      <c r="O20" s="28"/>
      <c r="P20" s="15"/>
      <c r="Q20" s="15"/>
    </row>
    <row r="21" spans="1:17" s="16" customFormat="1" ht="84" customHeight="1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65044.1</v>
      </c>
      <c r="I21" s="43">
        <v>61984.1</v>
      </c>
      <c r="J21" s="44">
        <f>543432.74654-489089.47175</f>
        <v>54343.27478999994</v>
      </c>
      <c r="K21" s="45">
        <f t="shared" si="2"/>
        <v>0.876729270732332</v>
      </c>
      <c r="L21" s="44">
        <f t="shared" si="0"/>
        <v>-7640.825210000061</v>
      </c>
      <c r="M21" s="45">
        <f t="shared" si="3"/>
        <v>0.8354835379381057</v>
      </c>
      <c r="N21" s="46">
        <f t="shared" si="1"/>
        <v>-10700.82521000006</v>
      </c>
      <c r="O21" s="28"/>
      <c r="P21" s="15"/>
      <c r="Q21" s="15"/>
    </row>
    <row r="22" spans="1:17" s="16" customFormat="1" ht="84" customHeight="1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5.498-4.9482</f>
        <v>0.5498000000000003</v>
      </c>
      <c r="K22" s="45">
        <v>0</v>
      </c>
      <c r="L22" s="44">
        <f t="shared" si="0"/>
        <v>0.5498000000000003</v>
      </c>
      <c r="M22" s="45">
        <v>0</v>
      </c>
      <c r="N22" s="46">
        <f t="shared" si="1"/>
        <v>0.5498000000000003</v>
      </c>
      <c r="O22" s="28"/>
      <c r="P22" s="15"/>
      <c r="Q22" s="15"/>
    </row>
    <row r="23" spans="1:17" s="16" customFormat="1" ht="64.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96</v>
      </c>
      <c r="J23" s="44">
        <f>26181.60358-23563.44323</f>
        <v>2618.1603499999983</v>
      </c>
      <c r="K23" s="45">
        <f>J23/I23</f>
        <v>27.272503645833314</v>
      </c>
      <c r="L23" s="44">
        <f t="shared" si="0"/>
        <v>2522.1603499999983</v>
      </c>
      <c r="M23" s="45">
        <f>J23/H23</f>
        <v>24.69962594339621</v>
      </c>
      <c r="N23" s="46">
        <f t="shared" si="1"/>
        <v>2512.1603499999983</v>
      </c>
      <c r="O23" s="28"/>
      <c r="P23" s="15"/>
      <c r="Q23" s="15"/>
    </row>
    <row r="24" spans="1:17" s="16" customFormat="1" ht="107.25" customHeight="1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17860.100000000002</v>
      </c>
      <c r="I24" s="38">
        <f>I25+I27+I33+I36</f>
        <v>14713.6</v>
      </c>
      <c r="J24" s="38">
        <f>J25+J27+J33+J36</f>
        <v>14389.788190000001</v>
      </c>
      <c r="K24" s="26">
        <f>J24/I24</f>
        <v>0.9779923465365377</v>
      </c>
      <c r="L24" s="38">
        <f t="shared" si="0"/>
        <v>-323.81180999999924</v>
      </c>
      <c r="M24" s="26">
        <f>J24/H24</f>
        <v>0.8056947155950974</v>
      </c>
      <c r="N24" s="27">
        <f t="shared" si="1"/>
        <v>-3470.311810000001</v>
      </c>
      <c r="O24" s="28"/>
      <c r="P24" s="15"/>
      <c r="Q24" s="15"/>
    </row>
    <row r="25" spans="1:17" s="16" customFormat="1" ht="114.75" customHeight="1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69.74112</v>
      </c>
      <c r="K25" s="45">
        <v>0</v>
      </c>
      <c r="L25" s="44">
        <f t="shared" si="0"/>
        <v>69.74112</v>
      </c>
      <c r="M25" s="45">
        <v>0</v>
      </c>
      <c r="N25" s="27">
        <f t="shared" si="1"/>
        <v>69.74112</v>
      </c>
      <c r="O25" s="28"/>
      <c r="P25" s="15"/>
      <c r="Q25" s="15"/>
    </row>
    <row r="26" spans="1:17" s="16" customFormat="1" ht="306" customHeight="1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69.74112</v>
      </c>
      <c r="K26" s="45">
        <v>0</v>
      </c>
      <c r="L26" s="44">
        <f t="shared" si="0"/>
        <v>69.74112</v>
      </c>
      <c r="M26" s="45">
        <v>0</v>
      </c>
      <c r="N26" s="46">
        <f t="shared" si="1"/>
        <v>69.74112</v>
      </c>
      <c r="O26" s="28"/>
      <c r="P26" s="15"/>
      <c r="Q26" s="15"/>
    </row>
    <row r="27" spans="1:17" s="16" customFormat="1" ht="143.25" customHeight="1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17411.7</v>
      </c>
      <c r="I27" s="51">
        <f>I28+I29+I31+I32</f>
        <v>14420</v>
      </c>
      <c r="J27" s="51">
        <f>J28+J29+J31+J32+J30</f>
        <v>13095.580680000001</v>
      </c>
      <c r="K27" s="26">
        <f>J27/I27</f>
        <v>0.908154</v>
      </c>
      <c r="L27" s="38">
        <f t="shared" si="0"/>
        <v>-1324.419319999999</v>
      </c>
      <c r="M27" s="26">
        <f>J27/H27</f>
        <v>0.7521138475852445</v>
      </c>
      <c r="N27" s="27">
        <f t="shared" si="1"/>
        <v>-4316.11932</v>
      </c>
      <c r="O27" s="28"/>
      <c r="P27" s="15"/>
      <c r="Q27" s="15"/>
    </row>
    <row r="28" spans="1:17" s="16" customFormat="1" ht="189.75" customHeight="1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17411.7</v>
      </c>
      <c r="I28" s="43">
        <v>14420</v>
      </c>
      <c r="J28" s="44">
        <f>26162.60126-13081.30078</f>
        <v>13081.30048</v>
      </c>
      <c r="K28" s="45">
        <f>J28/I28</f>
        <v>0.9071636948682386</v>
      </c>
      <c r="L28" s="44">
        <f t="shared" si="0"/>
        <v>-1338.6995200000001</v>
      </c>
      <c r="M28" s="45">
        <f>J28/H28</f>
        <v>0.7512936979157693</v>
      </c>
      <c r="N28" s="46">
        <f t="shared" si="1"/>
        <v>-4330.399520000001</v>
      </c>
      <c r="O28" s="28"/>
      <c r="P28" s="15"/>
      <c r="Q28" s="15"/>
    </row>
    <row r="29" spans="1:17" s="16" customFormat="1" ht="120" customHeight="1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2.31787</v>
      </c>
      <c r="K29" s="45">
        <v>0</v>
      </c>
      <c r="L29" s="44">
        <f t="shared" si="0"/>
        <v>2.31787</v>
      </c>
      <c r="M29" s="45">
        <v>0</v>
      </c>
      <c r="N29" s="46">
        <f t="shared" si="1"/>
        <v>2.31787</v>
      </c>
      <c r="O29" s="28"/>
      <c r="P29" s="15"/>
      <c r="Q29" s="15"/>
    </row>
    <row r="30" spans="1:17" s="16" customFormat="1" ht="120" customHeight="1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0.52466-0.26234</f>
        <v>0.26232</v>
      </c>
      <c r="K31" s="45">
        <v>0</v>
      </c>
      <c r="L31" s="44">
        <f t="shared" si="0"/>
        <v>0.26232</v>
      </c>
      <c r="M31" s="45">
        <v>0</v>
      </c>
      <c r="N31" s="46">
        <f t="shared" si="1"/>
        <v>0.26232</v>
      </c>
      <c r="O31" s="28"/>
      <c r="P31" s="15"/>
      <c r="Q31" s="15"/>
    </row>
    <row r="32" spans="1:17" s="16" customFormat="1" ht="185.25" customHeight="1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23.40001-11.7</f>
        <v>11.700010000000002</v>
      </c>
      <c r="K32" s="45">
        <v>0</v>
      </c>
      <c r="L32" s="44">
        <f t="shared" si="0"/>
        <v>11.700010000000002</v>
      </c>
      <c r="M32" s="45">
        <v>0</v>
      </c>
      <c r="N32" s="46">
        <f t="shared" si="1"/>
        <v>11.700010000000002</v>
      </c>
      <c r="O32" s="28"/>
      <c r="P32" s="15"/>
      <c r="Q32" s="15"/>
    </row>
    <row r="33" spans="1:17" s="16" customFormat="1" ht="84.75" customHeight="1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292.1</v>
      </c>
      <c r="J33" s="38">
        <f>J35+J34</f>
        <v>1223.63751</v>
      </c>
      <c r="K33" s="26">
        <f>J33/I33</f>
        <v>4.189104792879151</v>
      </c>
      <c r="L33" s="38">
        <f t="shared" si="0"/>
        <v>931.53751</v>
      </c>
      <c r="M33" s="26">
        <f aca="true" t="shared" si="4" ref="M33:M39">J33/H33</f>
        <v>2.7380566345938693</v>
      </c>
      <c r="N33" s="27">
        <f t="shared" si="1"/>
        <v>776.73751</v>
      </c>
      <c r="O33" s="28"/>
      <c r="P33" s="15"/>
      <c r="Q33" s="15"/>
    </row>
    <row r="34" spans="1:17" s="16" customFormat="1" ht="123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90.1</v>
      </c>
      <c r="J34" s="44">
        <f>387.04934-290.28682</f>
        <v>96.76252</v>
      </c>
      <c r="K34" s="45">
        <f>J34/I34</f>
        <v>1.0739458379578246</v>
      </c>
      <c r="L34" s="44">
        <f t="shared" si="0"/>
        <v>6.662520000000001</v>
      </c>
      <c r="M34" s="45">
        <f t="shared" si="4"/>
        <v>0.9580447524752475</v>
      </c>
      <c r="N34" s="46">
        <f t="shared" si="1"/>
        <v>-4.237480000000005</v>
      </c>
      <c r="O34" s="28"/>
      <c r="P34" s="15"/>
      <c r="Q34" s="15"/>
    </row>
    <row r="35" spans="1:17" s="16" customFormat="1" ht="156" customHeight="1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202</v>
      </c>
      <c r="J35" s="44">
        <v>1126.87499</v>
      </c>
      <c r="K35" s="45">
        <f>J35/I35</f>
        <v>5.578589059405941</v>
      </c>
      <c r="L35" s="44">
        <f t="shared" si="0"/>
        <v>924.87499</v>
      </c>
      <c r="M35" s="45">
        <f t="shared" si="4"/>
        <v>3.2578056952876557</v>
      </c>
      <c r="N35" s="46">
        <f t="shared" si="1"/>
        <v>780.97499</v>
      </c>
      <c r="O35" s="28"/>
      <c r="P35" s="15"/>
      <c r="Q35" s="15"/>
    </row>
    <row r="36" spans="1:17" s="16" customFormat="1" ht="123.75" customHeight="1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1.5</v>
      </c>
      <c r="J36" s="51">
        <f>J37</f>
        <v>0.82888</v>
      </c>
      <c r="K36" s="26">
        <v>0</v>
      </c>
      <c r="L36" s="38">
        <f t="shared" si="0"/>
        <v>-0.67112</v>
      </c>
      <c r="M36" s="26">
        <f t="shared" si="4"/>
        <v>0.5525866666666667</v>
      </c>
      <c r="N36" s="27">
        <f t="shared" si="1"/>
        <v>-0.67112</v>
      </c>
      <c r="O36" s="28"/>
      <c r="P36" s="15"/>
      <c r="Q36" s="15"/>
    </row>
    <row r="37" spans="1:17" s="16" customFormat="1" ht="121.5" customHeight="1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1.5</v>
      </c>
      <c r="J37" s="44">
        <v>0.82888</v>
      </c>
      <c r="K37" s="45">
        <v>0</v>
      </c>
      <c r="L37" s="44">
        <f t="shared" si="0"/>
        <v>-0.67112</v>
      </c>
      <c r="M37" s="45">
        <f t="shared" si="4"/>
        <v>0.5525866666666667</v>
      </c>
      <c r="N37" s="46">
        <f t="shared" si="1"/>
        <v>-0.67112</v>
      </c>
      <c r="O37" s="28"/>
      <c r="P37" s="15"/>
      <c r="Q37" s="15"/>
    </row>
    <row r="38" spans="1:17" s="16" customFormat="1" ht="87.75" customHeight="1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125750.4</v>
      </c>
      <c r="H38" s="38">
        <f>H39</f>
        <v>182003.5</v>
      </c>
      <c r="I38" s="38">
        <f>I39</f>
        <v>139469.6</v>
      </c>
      <c r="J38" s="38">
        <f>J39</f>
        <v>153218.39526</v>
      </c>
      <c r="K38" s="26">
        <f>J38/I38</f>
        <v>1.0985791545971306</v>
      </c>
      <c r="L38" s="38">
        <f t="shared" si="0"/>
        <v>13748.795259999984</v>
      </c>
      <c r="M38" s="26">
        <f t="shared" si="4"/>
        <v>0.8418431253245129</v>
      </c>
      <c r="N38" s="27">
        <f t="shared" si="1"/>
        <v>-28785.10474000001</v>
      </c>
      <c r="O38" s="56"/>
      <c r="P38" s="15"/>
      <c r="Q38" s="15"/>
    </row>
    <row r="39" spans="1:17" s="16" customFormat="1" ht="177" customHeight="1">
      <c r="A39" s="47"/>
      <c r="B39" s="48"/>
      <c r="C39" s="48"/>
      <c r="D39" s="52">
        <v>14040001</v>
      </c>
      <c r="E39" s="42" t="s">
        <v>49</v>
      </c>
      <c r="F39" s="43"/>
      <c r="G39" s="43">
        <v>125750.4</v>
      </c>
      <c r="H39" s="43">
        <v>182003.5</v>
      </c>
      <c r="I39" s="43">
        <v>139469.6</v>
      </c>
      <c r="J39" s="44">
        <v>153218.39526</v>
      </c>
      <c r="K39" s="45">
        <f>J39/I39</f>
        <v>1.0985791545971306</v>
      </c>
      <c r="L39" s="44">
        <f t="shared" si="0"/>
        <v>13748.795259999984</v>
      </c>
      <c r="M39" s="45">
        <f t="shared" si="4"/>
        <v>0.8418431253245129</v>
      </c>
      <c r="N39" s="46">
        <f t="shared" si="1"/>
        <v>-28785.10474000001</v>
      </c>
      <c r="O39" s="28"/>
      <c r="P39" s="15"/>
      <c r="Q39" s="15"/>
    </row>
    <row r="40" spans="1:17" s="16" customFormat="1" ht="121.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0.02676</v>
      </c>
      <c r="K40" s="26">
        <v>0</v>
      </c>
      <c r="L40" s="38">
        <f t="shared" si="0"/>
        <v>0.02676</v>
      </c>
      <c r="M40" s="26">
        <v>0</v>
      </c>
      <c r="N40" s="27">
        <f t="shared" si="1"/>
        <v>0.02676</v>
      </c>
      <c r="O40" s="28"/>
      <c r="P40" s="15"/>
      <c r="Q40" s="15"/>
    </row>
    <row r="41" spans="1:17" s="16" customFormat="1" ht="121.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0.02676</v>
      </c>
      <c r="K41" s="26">
        <v>0</v>
      </c>
      <c r="L41" s="38">
        <f t="shared" si="0"/>
        <v>0.02676</v>
      </c>
      <c r="M41" s="26">
        <v>0</v>
      </c>
      <c r="N41" s="27">
        <f t="shared" si="1"/>
        <v>0.02676</v>
      </c>
      <c r="O41" s="28"/>
      <c r="P41" s="15"/>
      <c r="Q41" s="15"/>
    </row>
    <row r="42" spans="1:17" s="16" customFormat="1" ht="56.25" customHeight="1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0.02676</v>
      </c>
      <c r="K42" s="45">
        <v>0</v>
      </c>
      <c r="L42" s="44">
        <f t="shared" si="0"/>
        <v>0.02676</v>
      </c>
      <c r="M42" s="45">
        <v>0</v>
      </c>
      <c r="N42" s="46">
        <f t="shared" si="1"/>
        <v>0.02676</v>
      </c>
      <c r="O42" s="28"/>
      <c r="P42" s="15"/>
      <c r="Q42" s="15"/>
    </row>
    <row r="43" spans="1:17" s="16" customFormat="1" ht="63.7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639772.7</v>
      </c>
      <c r="H43" s="38">
        <f>H44+H56+H58+H61+H72</f>
        <v>1070509.1</v>
      </c>
      <c r="I43" s="38">
        <f>I44+I56+I58+I61+I72</f>
        <v>936960.7000000001</v>
      </c>
      <c r="J43" s="38">
        <f>J44+J56+J58+J61+J72</f>
        <v>947501.9881400001</v>
      </c>
      <c r="K43" s="26">
        <f>J43/I43</f>
        <v>1.0112505125775286</v>
      </c>
      <c r="L43" s="38">
        <f t="shared" si="0"/>
        <v>10541.288140000077</v>
      </c>
      <c r="M43" s="26">
        <f aca="true" t="shared" si="5" ref="M43:M56">J43/H43</f>
        <v>0.8850947536457188</v>
      </c>
      <c r="N43" s="27">
        <f t="shared" si="1"/>
        <v>-123007.11185999995</v>
      </c>
      <c r="O43" s="28"/>
      <c r="P43" s="15"/>
      <c r="Q43" s="15"/>
    </row>
    <row r="44" spans="1:17" s="16" customFormat="1" ht="54.75" customHeight="1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782804.3</v>
      </c>
      <c r="I44" s="38">
        <f>I45+I46+I47+I48+I49+I50+I51+I52+I54+I53</f>
        <v>688973.4</v>
      </c>
      <c r="J44" s="38">
        <f>J45+J46+J47+J48+J49+J50+J51+J52+J54+J53</f>
        <v>679757.7106200001</v>
      </c>
      <c r="K44" s="26">
        <f>J44/I44</f>
        <v>0.9866240273136817</v>
      </c>
      <c r="L44" s="38">
        <f t="shared" si="0"/>
        <v>-9215.68937999988</v>
      </c>
      <c r="M44" s="26">
        <f t="shared" si="5"/>
        <v>0.8683622594050647</v>
      </c>
      <c r="N44" s="27">
        <f t="shared" si="1"/>
        <v>-103046.5893799999</v>
      </c>
      <c r="O44" s="28"/>
      <c r="P44" s="15"/>
      <c r="Q44" s="15"/>
    </row>
    <row r="45" spans="1:17" s="16" customFormat="1" ht="177.75" customHeight="1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1208</v>
      </c>
      <c r="J45" s="44">
        <v>2383.83219</v>
      </c>
      <c r="K45" s="45">
        <f>J45/I45</f>
        <v>1.9733710182119206</v>
      </c>
      <c r="L45" s="44">
        <f t="shared" si="0"/>
        <v>1175.83219</v>
      </c>
      <c r="M45" s="45">
        <f t="shared" si="5"/>
        <v>1.4555087251190622</v>
      </c>
      <c r="N45" s="46">
        <f t="shared" si="1"/>
        <v>746.0321900000001</v>
      </c>
      <c r="O45" s="28"/>
      <c r="P45" s="15"/>
      <c r="Q45" s="15"/>
    </row>
    <row r="46" spans="1:17" s="16" customFormat="1" ht="207" customHeight="1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</v>
      </c>
      <c r="H46" s="43">
        <v>1191.9</v>
      </c>
      <c r="I46" s="43">
        <v>943</v>
      </c>
      <c r="J46" s="44">
        <v>1093.60883</v>
      </c>
      <c r="K46" s="45">
        <f>J46/I46</f>
        <v>1.15971243902439</v>
      </c>
      <c r="L46" s="44">
        <f t="shared" si="0"/>
        <v>150.6088299999999</v>
      </c>
      <c r="M46" s="45">
        <f t="shared" si="5"/>
        <v>0.9175340464804093</v>
      </c>
      <c r="N46" s="46">
        <f t="shared" si="1"/>
        <v>-98.29117000000019</v>
      </c>
      <c r="O46" s="28"/>
      <c r="P46" s="15"/>
      <c r="Q46" s="15"/>
    </row>
    <row r="47" spans="1:17" s="16" customFormat="1" ht="182.25" customHeight="1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162.9013</v>
      </c>
      <c r="K47" s="45">
        <v>0</v>
      </c>
      <c r="L47" s="44">
        <f t="shared" si="0"/>
        <v>159.9013</v>
      </c>
      <c r="M47" s="45">
        <f t="shared" si="5"/>
        <v>11.804442028985505</v>
      </c>
      <c r="N47" s="46">
        <f t="shared" si="1"/>
        <v>149.10129999999998</v>
      </c>
      <c r="O47" s="28"/>
      <c r="P47" s="15"/>
      <c r="Q47" s="15"/>
    </row>
    <row r="48" spans="1:17" s="16" customFormat="1" ht="192.75" customHeight="1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32508.3</v>
      </c>
      <c r="I48" s="43">
        <v>27010</v>
      </c>
      <c r="J48" s="44">
        <v>32574.97196</v>
      </c>
      <c r="K48" s="45">
        <f>J48/I48</f>
        <v>1.2060337637911884</v>
      </c>
      <c r="L48" s="44">
        <f t="shared" si="0"/>
        <v>5564.971959999999</v>
      </c>
      <c r="M48" s="45">
        <f t="shared" si="5"/>
        <v>1.002050921149368</v>
      </c>
      <c r="N48" s="46">
        <f t="shared" si="1"/>
        <v>66.67195999999967</v>
      </c>
      <c r="O48" s="28"/>
      <c r="P48" s="15"/>
      <c r="Q48" s="15"/>
    </row>
    <row r="49" spans="1:17" s="16" customFormat="1" ht="85.5" customHeight="1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265100</v>
      </c>
      <c r="I49" s="43">
        <v>239720</v>
      </c>
      <c r="J49" s="44">
        <v>229071.82083</v>
      </c>
      <c r="K49" s="45">
        <f>J49/I49</f>
        <v>0.9555807643500751</v>
      </c>
      <c r="L49" s="44">
        <f t="shared" si="0"/>
        <v>-10648.179169999989</v>
      </c>
      <c r="M49" s="45">
        <f t="shared" si="5"/>
        <v>0.8640958914749152</v>
      </c>
      <c r="N49" s="46">
        <f t="shared" si="1"/>
        <v>-36028.17916999999</v>
      </c>
      <c r="O49" s="28"/>
      <c r="P49" s="15"/>
      <c r="Q49" s="15"/>
    </row>
    <row r="50" spans="1:17" s="16" customFormat="1" ht="86.25" customHeight="1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460000</v>
      </c>
      <c r="I50" s="43">
        <v>403100</v>
      </c>
      <c r="J50" s="44">
        <v>393038.8083</v>
      </c>
      <c r="K50" s="45">
        <f>J50/I50</f>
        <v>0.9750404572066484</v>
      </c>
      <c r="L50" s="44">
        <f t="shared" si="0"/>
        <v>-10061.191700000025</v>
      </c>
      <c r="M50" s="45">
        <f t="shared" si="5"/>
        <v>0.8544321919565216</v>
      </c>
      <c r="N50" s="46">
        <f t="shared" si="1"/>
        <v>-66961.19170000002</v>
      </c>
      <c r="O50" s="28"/>
      <c r="P50" s="15"/>
      <c r="Q50" s="15"/>
    </row>
    <row r="51" spans="1:17" s="16" customFormat="1" ht="81.75" customHeight="1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9320</v>
      </c>
      <c r="I51" s="43">
        <v>7130</v>
      </c>
      <c r="J51" s="44">
        <v>12021.21096</v>
      </c>
      <c r="K51" s="45">
        <f>J51/I51</f>
        <v>1.686004342215989</v>
      </c>
      <c r="L51" s="44">
        <f t="shared" si="0"/>
        <v>4891.21096</v>
      </c>
      <c r="M51" s="45">
        <f t="shared" si="5"/>
        <v>1.2898295021459227</v>
      </c>
      <c r="N51" s="46">
        <f t="shared" si="1"/>
        <v>2701.2109600000003</v>
      </c>
      <c r="O51" s="28"/>
      <c r="P51" s="15"/>
      <c r="Q51" s="15"/>
    </row>
    <row r="52" spans="1:17" s="16" customFormat="1" ht="78.75" customHeight="1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1783</v>
      </c>
      <c r="J52" s="44">
        <v>1726.78718</v>
      </c>
      <c r="K52" s="45">
        <f>J52/I52</f>
        <v>0.9684728996074032</v>
      </c>
      <c r="L52" s="44">
        <f t="shared" si="0"/>
        <v>-56.212819999999965</v>
      </c>
      <c r="M52" s="45">
        <f t="shared" si="5"/>
        <v>0.3927461914617782</v>
      </c>
      <c r="N52" s="46">
        <f t="shared" si="1"/>
        <v>-2669.9128199999996</v>
      </c>
      <c r="O52" s="28"/>
      <c r="P52" s="15"/>
      <c r="Q52" s="15"/>
    </row>
    <row r="53" spans="1:17" s="16" customFormat="1" ht="81.75" customHeight="1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4764.9</v>
      </c>
      <c r="I53" s="43">
        <v>4664.9</v>
      </c>
      <c r="J53" s="44">
        <v>4759.16108</v>
      </c>
      <c r="K53" s="45">
        <v>0</v>
      </c>
      <c r="L53" s="44">
        <f t="shared" si="0"/>
        <v>94.26108000000022</v>
      </c>
      <c r="M53" s="45">
        <f t="shared" si="5"/>
        <v>0.9987955843774267</v>
      </c>
      <c r="N53" s="46">
        <f t="shared" si="1"/>
        <v>-5.73891999999978</v>
      </c>
      <c r="O53" s="28"/>
      <c r="P53" s="15"/>
      <c r="Q53" s="15"/>
    </row>
    <row r="54" spans="1:17" s="16" customFormat="1" ht="78.75" customHeight="1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3870.9</v>
      </c>
      <c r="I54" s="43">
        <v>3411.5</v>
      </c>
      <c r="J54" s="44">
        <v>2924.60799</v>
      </c>
      <c r="K54" s="45">
        <v>0</v>
      </c>
      <c r="L54" s="44">
        <f t="shared" si="0"/>
        <v>-486.89201</v>
      </c>
      <c r="M54" s="45">
        <f t="shared" si="5"/>
        <v>0.7555369526466713</v>
      </c>
      <c r="N54" s="46">
        <f t="shared" si="1"/>
        <v>-946.2920100000001</v>
      </c>
      <c r="O54" s="28"/>
      <c r="P54" s="15"/>
      <c r="Q54" s="15"/>
    </row>
    <row r="55" spans="1:17" s="16" customFormat="1" ht="78.75" customHeight="1">
      <c r="A55" s="47"/>
      <c r="B55" s="48"/>
      <c r="C55" s="48"/>
      <c r="D55" s="49">
        <v>18020000</v>
      </c>
      <c r="E55" s="42" t="s">
        <v>64</v>
      </c>
      <c r="F55" s="38">
        <f>F56+F57</f>
        <v>4098.6</v>
      </c>
      <c r="G55" s="38">
        <f>G56</f>
        <v>4213.3</v>
      </c>
      <c r="H55" s="38">
        <f>H56</f>
        <v>4213.3</v>
      </c>
      <c r="I55" s="38">
        <f>I56</f>
        <v>2713.3</v>
      </c>
      <c r="J55" s="38">
        <f>J56</f>
        <v>1751.45528</v>
      </c>
      <c r="K55" s="26">
        <f>J55/I55</f>
        <v>0.6455074190100615</v>
      </c>
      <c r="L55" s="38">
        <f t="shared" si="0"/>
        <v>-961.8447200000003</v>
      </c>
      <c r="M55" s="26">
        <f t="shared" si="5"/>
        <v>0.4156967887404172</v>
      </c>
      <c r="N55" s="27">
        <f t="shared" si="1"/>
        <v>-2461.84472</v>
      </c>
      <c r="O55" s="28"/>
      <c r="P55" s="15"/>
      <c r="Q55" s="15"/>
    </row>
    <row r="56" spans="1:17" s="16" customFormat="1" ht="99" customHeight="1">
      <c r="A56" s="47"/>
      <c r="B56" s="48"/>
      <c r="C56" s="48"/>
      <c r="D56" s="52">
        <v>18020100</v>
      </c>
      <c r="E56" s="42" t="s">
        <v>65</v>
      </c>
      <c r="F56" s="43">
        <v>4098.6</v>
      </c>
      <c r="G56" s="43">
        <v>4213.3</v>
      </c>
      <c r="H56" s="43">
        <v>4213.3</v>
      </c>
      <c r="I56" s="43">
        <v>2713.3</v>
      </c>
      <c r="J56" s="44">
        <v>1751.45528</v>
      </c>
      <c r="K56" s="45">
        <f>J56/I56</f>
        <v>0.6455074190100615</v>
      </c>
      <c r="L56" s="44">
        <f t="shared" si="0"/>
        <v>-961.8447200000003</v>
      </c>
      <c r="M56" s="45">
        <f t="shared" si="5"/>
        <v>0.4156967887404172</v>
      </c>
      <c r="N56" s="46">
        <f t="shared" si="1"/>
        <v>-2461.84472</v>
      </c>
      <c r="O56" s="28"/>
      <c r="P56" s="15"/>
      <c r="Q56" s="15"/>
    </row>
    <row r="57" spans="1:17" s="16" customFormat="1" ht="99" customHeight="1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>
      <c r="A58" s="47"/>
      <c r="B58" s="48"/>
      <c r="C58" s="48"/>
      <c r="D58" s="35">
        <v>18030000</v>
      </c>
      <c r="E58" s="36" t="s">
        <v>67</v>
      </c>
      <c r="F58" s="37">
        <v>540.2</v>
      </c>
      <c r="G58" s="38">
        <f>G59+G60</f>
        <v>537.1</v>
      </c>
      <c r="H58" s="38">
        <f>H59+H60</f>
        <v>997.8</v>
      </c>
      <c r="I58" s="38">
        <f>I59+I60</f>
        <v>755</v>
      </c>
      <c r="J58" s="38">
        <f>J59+J60</f>
        <v>1261.20664</v>
      </c>
      <c r="K58" s="26">
        <f>J58/I58</f>
        <v>1.6704723708609273</v>
      </c>
      <c r="L58" s="38">
        <f t="shared" si="0"/>
        <v>506.2066400000001</v>
      </c>
      <c r="M58" s="26">
        <f>J58/H58</f>
        <v>1.2639874123070758</v>
      </c>
      <c r="N58" s="27">
        <f t="shared" si="1"/>
        <v>263.40664000000015</v>
      </c>
      <c r="O58" s="28"/>
      <c r="P58" s="15"/>
      <c r="Q58" s="15"/>
    </row>
    <row r="59" spans="1:17" s="16" customFormat="1" ht="114" customHeight="1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997.8</v>
      </c>
      <c r="I59" s="43">
        <v>755</v>
      </c>
      <c r="J59" s="44">
        <v>1218.71385</v>
      </c>
      <c r="K59" s="45">
        <f>J59/I59</f>
        <v>1.6141905298013246</v>
      </c>
      <c r="L59" s="44">
        <f t="shared" si="0"/>
        <v>463.7138500000001</v>
      </c>
      <c r="M59" s="45">
        <f>J59/H59</f>
        <v>1.2214009320505113</v>
      </c>
      <c r="N59" s="46">
        <f t="shared" si="1"/>
        <v>220.91385000000014</v>
      </c>
      <c r="O59" s="28"/>
      <c r="P59" s="15"/>
      <c r="Q59" s="15"/>
    </row>
    <row r="60" spans="1:17" s="16" customFormat="1" ht="114" customHeight="1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42.49279</v>
      </c>
      <c r="K60" s="45">
        <v>0</v>
      </c>
      <c r="L60" s="44">
        <f t="shared" si="0"/>
        <v>42.49279</v>
      </c>
      <c r="M60" s="45">
        <v>0</v>
      </c>
      <c r="N60" s="46">
        <f t="shared" si="1"/>
        <v>42.49279</v>
      </c>
      <c r="O60" s="28"/>
      <c r="P60" s="15"/>
      <c r="Q60" s="15"/>
    </row>
    <row r="61" spans="1:17" s="16" customFormat="1" ht="174" customHeight="1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-165.54791000000003</v>
      </c>
      <c r="K61" s="26">
        <v>0</v>
      </c>
      <c r="L61" s="38">
        <f t="shared" si="0"/>
        <v>-165.54791000000003</v>
      </c>
      <c r="M61" s="26">
        <v>0</v>
      </c>
      <c r="N61" s="27">
        <f t="shared" si="1"/>
        <v>-165.54791000000003</v>
      </c>
      <c r="O61" s="28"/>
      <c r="P61" s="15"/>
      <c r="Q61" s="15"/>
    </row>
    <row r="62" spans="1:17" s="16" customFormat="1" ht="187.5" customHeight="1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-12.47727</v>
      </c>
      <c r="K62" s="45">
        <v>0</v>
      </c>
      <c r="L62" s="44">
        <f t="shared" si="0"/>
        <v>-12.47727</v>
      </c>
      <c r="M62" s="45">
        <v>0</v>
      </c>
      <c r="N62" s="46">
        <f t="shared" si="1"/>
        <v>-12.47727</v>
      </c>
      <c r="O62" s="28"/>
      <c r="P62" s="15"/>
      <c r="Q62" s="15"/>
    </row>
    <row r="63" spans="1:17" s="16" customFormat="1" ht="195" customHeight="1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-102.61373</v>
      </c>
      <c r="K63" s="45">
        <v>0</v>
      </c>
      <c r="L63" s="44">
        <f t="shared" si="0"/>
        <v>-102.61373</v>
      </c>
      <c r="M63" s="45">
        <v>0</v>
      </c>
      <c r="N63" s="46">
        <f t="shared" si="1"/>
        <v>-102.61373</v>
      </c>
      <c r="O63" s="28"/>
      <c r="P63" s="15"/>
      <c r="Q63" s="15"/>
    </row>
    <row r="64" spans="1:17" s="16" customFormat="1" ht="194.25" customHeight="1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5</v>
      </c>
      <c r="K65" s="45">
        <v>0</v>
      </c>
      <c r="L65" s="44">
        <f t="shared" si="0"/>
        <v>5</v>
      </c>
      <c r="M65" s="45">
        <v>0</v>
      </c>
      <c r="N65" s="46">
        <f t="shared" si="1"/>
        <v>5</v>
      </c>
      <c r="O65" s="28"/>
      <c r="P65" s="15"/>
      <c r="Q65" s="15"/>
    </row>
    <row r="66" spans="1:17" s="16" customFormat="1" ht="186.75" customHeight="1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-12.26043</v>
      </c>
      <c r="K66" s="45">
        <v>0</v>
      </c>
      <c r="L66" s="44">
        <f t="shared" si="0"/>
        <v>-12.26043</v>
      </c>
      <c r="M66" s="45">
        <v>0</v>
      </c>
      <c r="N66" s="46">
        <f t="shared" si="1"/>
        <v>-12.26043</v>
      </c>
      <c r="O66" s="28"/>
      <c r="P66" s="15"/>
      <c r="Q66" s="15"/>
    </row>
    <row r="67" spans="1:17" s="16" customFormat="1" ht="240" customHeight="1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-29.8638</v>
      </c>
      <c r="K67" s="45">
        <v>0</v>
      </c>
      <c r="L67" s="44">
        <f t="shared" si="0"/>
        <v>-29.8638</v>
      </c>
      <c r="M67" s="45">
        <v>0</v>
      </c>
      <c r="N67" s="46">
        <f t="shared" si="1"/>
        <v>-29.8638</v>
      </c>
      <c r="O67" s="28"/>
      <c r="P67" s="15"/>
      <c r="Q67" s="15"/>
    </row>
    <row r="68" spans="1:17" s="16" customFormat="1" ht="189.75" customHeight="1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-13.33268</v>
      </c>
      <c r="K69" s="45">
        <v>0</v>
      </c>
      <c r="L69" s="44">
        <f aca="true" t="shared" si="6" ref="L69:L122">J69-I69</f>
        <v>-13.33268</v>
      </c>
      <c r="M69" s="45">
        <v>0</v>
      </c>
      <c r="N69" s="46">
        <f aca="true" t="shared" si="7" ref="N69:N122">J69-H69</f>
        <v>-13.33268</v>
      </c>
      <c r="O69" s="28"/>
      <c r="P69" s="15"/>
      <c r="Q69" s="15"/>
    </row>
    <row r="70" spans="1:17" s="16" customFormat="1" ht="172.5" customHeight="1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282493.7</v>
      </c>
      <c r="I72" s="38">
        <f>I74+I75+I73+I76</f>
        <v>244519</v>
      </c>
      <c r="J72" s="38">
        <f>J74+J75+J73+J76</f>
        <v>264897.16351</v>
      </c>
      <c r="K72" s="26">
        <f>J72/I72</f>
        <v>1.0833397957213957</v>
      </c>
      <c r="L72" s="38">
        <f t="shared" si="6"/>
        <v>20378.163509999984</v>
      </c>
      <c r="M72" s="26">
        <f>J72/H72</f>
        <v>0.937709986134204</v>
      </c>
      <c r="N72" s="27">
        <f t="shared" si="7"/>
        <v>-17596.536490000028</v>
      </c>
      <c r="O72" s="28"/>
      <c r="P72" s="15"/>
      <c r="Q72" s="15"/>
    </row>
    <row r="73" spans="1:17" s="16" customFormat="1" ht="133.5" customHeight="1">
      <c r="A73" s="47"/>
      <c r="B73" s="48"/>
      <c r="C73" s="48"/>
      <c r="D73" s="52">
        <v>18050100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-69.79569</v>
      </c>
      <c r="K73" s="45">
        <v>0</v>
      </c>
      <c r="L73" s="44">
        <f t="shared" si="6"/>
        <v>-69.79569</v>
      </c>
      <c r="M73" s="45">
        <v>0</v>
      </c>
      <c r="N73" s="46">
        <f t="shared" si="7"/>
        <v>-69.79569</v>
      </c>
      <c r="O73" s="28"/>
      <c r="P73" s="15"/>
      <c r="Q73" s="15"/>
    </row>
    <row r="74" spans="1:17" s="16" customFormat="1" ht="79.5" customHeight="1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86269</v>
      </c>
      <c r="I74" s="43">
        <v>77619</v>
      </c>
      <c r="J74" s="44">
        <v>87871.57704</v>
      </c>
      <c r="K74" s="45">
        <f>J74/I74</f>
        <v>1.1320884968886484</v>
      </c>
      <c r="L74" s="44">
        <f t="shared" si="6"/>
        <v>10252.577040000004</v>
      </c>
      <c r="M74" s="45">
        <f>J74/H74</f>
        <v>1.0185765111453708</v>
      </c>
      <c r="N74" s="46">
        <f t="shared" si="7"/>
        <v>1602.5770400000038</v>
      </c>
      <c r="O74" s="28"/>
      <c r="P74" s="15"/>
      <c r="Q74" s="15"/>
    </row>
    <row r="75" spans="1:17" s="16" customFormat="1" ht="87" customHeight="1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196224.7</v>
      </c>
      <c r="I75" s="43">
        <v>166900</v>
      </c>
      <c r="J75" s="44">
        <v>177094.03698</v>
      </c>
      <c r="K75" s="45">
        <f>J75/I75</f>
        <v>1.0610787116836429</v>
      </c>
      <c r="L75" s="44">
        <f t="shared" si="6"/>
        <v>10194.036980000004</v>
      </c>
      <c r="M75" s="45">
        <f>J75/H75</f>
        <v>0.9025063459391197</v>
      </c>
      <c r="N75" s="46">
        <f t="shared" si="7"/>
        <v>-19130.663020000007</v>
      </c>
      <c r="O75" s="28"/>
      <c r="P75" s="15"/>
      <c r="Q75" s="15"/>
    </row>
    <row r="76" spans="1:17" s="16" customFormat="1" ht="87" customHeight="1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1.34518</v>
      </c>
      <c r="K76" s="45">
        <v>0</v>
      </c>
      <c r="L76" s="44">
        <f t="shared" si="6"/>
        <v>1.34518</v>
      </c>
      <c r="M76" s="45">
        <v>0</v>
      </c>
      <c r="N76" s="46">
        <f t="shared" si="7"/>
        <v>1.34518</v>
      </c>
      <c r="O76" s="28"/>
      <c r="P76" s="15"/>
      <c r="Q76" s="15"/>
    </row>
    <row r="77" spans="1:17" s="16" customFormat="1" ht="63.75" customHeight="1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37208.369999999995</v>
      </c>
      <c r="I83" s="38">
        <f>I84+I91+I112</f>
        <v>33044.17</v>
      </c>
      <c r="J83" s="38">
        <f>J84+J91+J112</f>
        <v>33398.52735</v>
      </c>
      <c r="K83" s="26">
        <f>J83/I83</f>
        <v>1.0107237479410134</v>
      </c>
      <c r="L83" s="38">
        <f t="shared" si="6"/>
        <v>354.3573499999984</v>
      </c>
      <c r="M83" s="26">
        <f>J83/H83</f>
        <v>0.8976079132195256</v>
      </c>
      <c r="N83" s="27">
        <f t="shared" si="7"/>
        <v>-3809.8426499999987</v>
      </c>
      <c r="O83" s="28"/>
      <c r="P83" s="15"/>
      <c r="Q83" s="15"/>
    </row>
    <row r="84" spans="1:17" s="16" customFormat="1" ht="57" customHeight="1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2125.1</v>
      </c>
      <c r="I84" s="38">
        <f>I85+I88</f>
        <v>1458.3</v>
      </c>
      <c r="J84" s="38">
        <f>J85+J88</f>
        <v>2544.2815599999994</v>
      </c>
      <c r="K84" s="26">
        <f>J84/I84</f>
        <v>1.7446900912020844</v>
      </c>
      <c r="L84" s="38">
        <f t="shared" si="6"/>
        <v>1085.9815599999995</v>
      </c>
      <c r="M84" s="26">
        <f>J84/H84</f>
        <v>1.197252628111618</v>
      </c>
      <c r="N84" s="27">
        <f t="shared" si="7"/>
        <v>419.18155999999954</v>
      </c>
      <c r="O84" s="28"/>
      <c r="P84" s="15"/>
      <c r="Q84" s="15"/>
    </row>
    <row r="85" spans="1:17" s="16" customFormat="1" ht="252.75" customHeight="1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546.3</v>
      </c>
      <c r="H85" s="38">
        <f>H87+H86</f>
        <v>1690.1</v>
      </c>
      <c r="I85" s="38">
        <f>I87+I86</f>
        <v>1192</v>
      </c>
      <c r="J85" s="38">
        <f>J87+J86</f>
        <v>2149.9997599999997</v>
      </c>
      <c r="K85" s="26">
        <f>J85/I85</f>
        <v>1.8036910738255032</v>
      </c>
      <c r="L85" s="38">
        <f t="shared" si="6"/>
        <v>957.9997599999997</v>
      </c>
      <c r="M85" s="26">
        <f>J85/H85</f>
        <v>1.2721139340867402</v>
      </c>
      <c r="N85" s="27">
        <f t="shared" si="7"/>
        <v>459.8997599999998</v>
      </c>
      <c r="O85" s="28"/>
      <c r="P85" s="15"/>
      <c r="Q85" s="15"/>
    </row>
    <row r="86" spans="1:17" s="16" customFormat="1" ht="213" customHeight="1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546.3</v>
      </c>
      <c r="H86" s="43">
        <v>1690.1</v>
      </c>
      <c r="I86" s="43">
        <v>1192</v>
      </c>
      <c r="J86" s="44">
        <v>2099.87175</v>
      </c>
      <c r="K86" s="45">
        <f>J86/I86</f>
        <v>1.7616373741610736</v>
      </c>
      <c r="L86" s="44">
        <f t="shared" si="6"/>
        <v>907.8717499999998</v>
      </c>
      <c r="M86" s="45">
        <f>J86/H86</f>
        <v>1.2424541447251642</v>
      </c>
      <c r="N86" s="46">
        <f t="shared" si="7"/>
        <v>409.7717499999999</v>
      </c>
      <c r="O86" s="28"/>
      <c r="P86" s="15"/>
      <c r="Q86" s="15"/>
    </row>
    <row r="87" spans="1:17" s="16" customFormat="1" ht="199.5" customHeight="1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</v>
      </c>
      <c r="K87" s="45">
        <v>0</v>
      </c>
      <c r="L87" s="44">
        <f t="shared" si="6"/>
        <v>50.12801</v>
      </c>
      <c r="M87" s="45">
        <v>0</v>
      </c>
      <c r="N87" s="46">
        <f t="shared" si="7"/>
        <v>50.12801</v>
      </c>
      <c r="O87" s="28"/>
      <c r="P87" s="15"/>
      <c r="Q87" s="15"/>
    </row>
    <row r="88" spans="1:17" s="16" customFormat="1" ht="84" customHeight="1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266.3</v>
      </c>
      <c r="J88" s="38">
        <f>J90+J89</f>
        <v>394.2818</v>
      </c>
      <c r="K88" s="26">
        <f>J88/I88</f>
        <v>1.4805925647765676</v>
      </c>
      <c r="L88" s="38">
        <f t="shared" si="6"/>
        <v>127.98179999999996</v>
      </c>
      <c r="M88" s="26">
        <f aca="true" t="shared" si="8" ref="M88:M93">J88/H88</f>
        <v>0.9063949425287355</v>
      </c>
      <c r="N88" s="27">
        <f t="shared" si="7"/>
        <v>-40.718200000000024</v>
      </c>
      <c r="O88" s="28"/>
      <c r="P88" s="15"/>
      <c r="Q88" s="15"/>
    </row>
    <row r="89" spans="1:17" s="16" customFormat="1" ht="99" customHeight="1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8.3</v>
      </c>
      <c r="J89" s="44">
        <v>-2.69364</v>
      </c>
      <c r="K89" s="45">
        <f>J89/I89</f>
        <v>-0.3245349397590361</v>
      </c>
      <c r="L89" s="44">
        <f t="shared" si="6"/>
        <v>-10.993640000000001</v>
      </c>
      <c r="M89" s="45">
        <f t="shared" si="8"/>
        <v>-0.20880930232558137</v>
      </c>
      <c r="N89" s="46">
        <f t="shared" si="7"/>
        <v>-15.59364</v>
      </c>
      <c r="O89" s="28"/>
      <c r="P89" s="15"/>
      <c r="Q89" s="15"/>
    </row>
    <row r="90" spans="1:17" s="16" customFormat="1" ht="120" customHeight="1">
      <c r="A90" s="47"/>
      <c r="B90" s="48"/>
      <c r="C90" s="48"/>
      <c r="D90" s="58" t="s">
        <v>99</v>
      </c>
      <c r="E90" s="42" t="s">
        <v>100</v>
      </c>
      <c r="F90" s="43">
        <v>622.8</v>
      </c>
      <c r="G90" s="43">
        <v>422.1</v>
      </c>
      <c r="H90" s="43">
        <v>422.1</v>
      </c>
      <c r="I90" s="43">
        <v>258</v>
      </c>
      <c r="J90" s="44">
        <f>386.97544+10</f>
        <v>396.97544</v>
      </c>
      <c r="K90" s="45">
        <f>J90/I90</f>
        <v>1.538664496124031</v>
      </c>
      <c r="L90" s="44">
        <f t="shared" si="6"/>
        <v>138.97544</v>
      </c>
      <c r="M90" s="45">
        <f t="shared" si="8"/>
        <v>0.940477232883203</v>
      </c>
      <c r="N90" s="46">
        <f t="shared" si="7"/>
        <v>-25.12456000000003</v>
      </c>
      <c r="O90" s="28"/>
      <c r="P90" s="15"/>
      <c r="Q90" s="15"/>
    </row>
    <row r="91" spans="1:17" s="16" customFormat="1" ht="141" customHeight="1">
      <c r="A91" s="47"/>
      <c r="B91" s="48"/>
      <c r="C91" s="48"/>
      <c r="D91" s="49">
        <v>22000000</v>
      </c>
      <c r="E91" s="50" t="s">
        <v>101</v>
      </c>
      <c r="F91" s="37">
        <v>16081.2</v>
      </c>
      <c r="G91" s="38">
        <f>G92+G105+G107</f>
        <v>29288.699999999997</v>
      </c>
      <c r="H91" s="38">
        <f>H92+H105+H107</f>
        <v>34427.369999999995</v>
      </c>
      <c r="I91" s="38">
        <f>I92+I105+I107</f>
        <v>31074.870000000003</v>
      </c>
      <c r="J91" s="38">
        <f>J92+J105+J107</f>
        <v>30239.81996</v>
      </c>
      <c r="K91" s="26">
        <f>J91/I91</f>
        <v>0.9731278026263666</v>
      </c>
      <c r="L91" s="38">
        <f t="shared" si="6"/>
        <v>-835.0500400000019</v>
      </c>
      <c r="M91" s="26">
        <f t="shared" si="8"/>
        <v>0.8783656712667859</v>
      </c>
      <c r="N91" s="27">
        <f t="shared" si="7"/>
        <v>-4187.550039999995</v>
      </c>
      <c r="O91" s="28"/>
      <c r="P91" s="15"/>
      <c r="Q91" s="15"/>
    </row>
    <row r="92" spans="1:17" s="16" customFormat="1" ht="101.25" customHeight="1">
      <c r="A92" s="47"/>
      <c r="B92" s="48"/>
      <c r="C92" s="48"/>
      <c r="D92" s="41">
        <v>22010000</v>
      </c>
      <c r="E92" s="59" t="s">
        <v>102</v>
      </c>
      <c r="F92" s="60">
        <f>F97+F98+F99+F100+F101+F104+F96+F93</f>
        <v>10982.6</v>
      </c>
      <c r="G92" s="60">
        <f>G93+G96+G97+G98+G99+G100+G101+G104+G102+G103</f>
        <v>24064.699999999997</v>
      </c>
      <c r="H92" s="60">
        <f>H93+H96+H97+H98+H99+H100+H101+H104+H102+H103+H94+H95</f>
        <v>29174.469999999998</v>
      </c>
      <c r="I92" s="60">
        <f>I93+I96+I97+I98+I99+I100+I101+I104+I102+I103+I94+I95</f>
        <v>26404.47</v>
      </c>
      <c r="J92" s="60">
        <f>J93+J96+J97+J98+J99+J100+J101+J104+J102+J103+J94+J95</f>
        <v>26382.58644</v>
      </c>
      <c r="K92" s="45">
        <f>J92/I92</f>
        <v>0.9991712176006562</v>
      </c>
      <c r="L92" s="44">
        <f t="shared" si="6"/>
        <v>-21.883560000002035</v>
      </c>
      <c r="M92" s="45">
        <f t="shared" si="8"/>
        <v>0.9043038807560172</v>
      </c>
      <c r="N92" s="46">
        <f t="shared" si="7"/>
        <v>-2791.8835599999984</v>
      </c>
      <c r="O92" s="28"/>
      <c r="P92" s="15"/>
      <c r="Q92" s="15"/>
    </row>
    <row r="93" spans="1:17" s="16" customFormat="1" ht="101.25" customHeight="1">
      <c r="A93" s="47"/>
      <c r="B93" s="48"/>
      <c r="C93" s="48"/>
      <c r="D93" s="52">
        <v>22010200</v>
      </c>
      <c r="E93" s="42" t="s">
        <v>103</v>
      </c>
      <c r="F93" s="60">
        <v>5</v>
      </c>
      <c r="G93" s="44">
        <v>0.3</v>
      </c>
      <c r="H93" s="44">
        <v>0.3</v>
      </c>
      <c r="I93" s="60">
        <v>0.1</v>
      </c>
      <c r="J93" s="60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>
      <c r="A94" s="47"/>
      <c r="B94" s="48"/>
      <c r="C94" s="48"/>
      <c r="D94" s="52">
        <v>22010300</v>
      </c>
      <c r="E94" s="42" t="s">
        <v>104</v>
      </c>
      <c r="F94" s="60"/>
      <c r="G94" s="44">
        <v>0</v>
      </c>
      <c r="H94" s="44">
        <v>290</v>
      </c>
      <c r="I94" s="60">
        <v>290</v>
      </c>
      <c r="J94" s="44">
        <v>786.76102</v>
      </c>
      <c r="K94" s="45">
        <v>0</v>
      </c>
      <c r="L94" s="44">
        <f t="shared" si="6"/>
        <v>496.76102000000003</v>
      </c>
      <c r="M94" s="45">
        <v>0</v>
      </c>
      <c r="N94" s="46">
        <f t="shared" si="7"/>
        <v>496.76102000000003</v>
      </c>
      <c r="O94" s="28"/>
      <c r="P94" s="15"/>
      <c r="Q94" s="15"/>
    </row>
    <row r="95" spans="1:17" s="16" customFormat="1" ht="101.25" customHeight="1">
      <c r="A95" s="47"/>
      <c r="B95" s="48"/>
      <c r="C95" s="48"/>
      <c r="D95" s="52">
        <v>22010500</v>
      </c>
      <c r="E95" s="42" t="s">
        <v>105</v>
      </c>
      <c r="F95" s="60"/>
      <c r="G95" s="60">
        <v>0</v>
      </c>
      <c r="H95" s="60">
        <v>0</v>
      </c>
      <c r="I95" s="60">
        <v>0</v>
      </c>
      <c r="J95" s="44">
        <v>2.34</v>
      </c>
      <c r="K95" s="45">
        <v>0</v>
      </c>
      <c r="L95" s="44">
        <f t="shared" si="6"/>
        <v>2.34</v>
      </c>
      <c r="M95" s="45">
        <v>0</v>
      </c>
      <c r="N95" s="46">
        <f t="shared" si="7"/>
        <v>2.34</v>
      </c>
      <c r="O95" s="28"/>
      <c r="P95" s="15"/>
      <c r="Q95" s="15"/>
    </row>
    <row r="96" spans="1:17" s="16" customFormat="1" ht="111" customHeight="1">
      <c r="A96" s="47"/>
      <c r="B96" s="48"/>
      <c r="C96" s="48"/>
      <c r="D96" s="52">
        <v>22010600</v>
      </c>
      <c r="E96" s="42" t="s">
        <v>106</v>
      </c>
      <c r="F96" s="43">
        <v>2</v>
      </c>
      <c r="G96" s="43">
        <v>6.2</v>
      </c>
      <c r="H96" s="43">
        <v>6.2</v>
      </c>
      <c r="I96" s="43">
        <v>4.6</v>
      </c>
      <c r="J96" s="44">
        <v>0</v>
      </c>
      <c r="K96" s="45">
        <v>0</v>
      </c>
      <c r="L96" s="44">
        <f t="shared" si="6"/>
        <v>-4.6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>
      <c r="A97" s="47"/>
      <c r="B97" s="48"/>
      <c r="C97" s="48"/>
      <c r="D97" s="52">
        <v>22010700</v>
      </c>
      <c r="E97" s="42" t="s">
        <v>107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>
      <c r="A98" s="47"/>
      <c r="B98" s="48"/>
      <c r="C98" s="48"/>
      <c r="D98" s="52">
        <v>22010900</v>
      </c>
      <c r="E98" s="42" t="s">
        <v>108</v>
      </c>
      <c r="F98" s="43">
        <v>120</v>
      </c>
      <c r="G98" s="43">
        <v>71.6</v>
      </c>
      <c r="H98" s="43">
        <v>71.6</v>
      </c>
      <c r="I98" s="43">
        <v>67</v>
      </c>
      <c r="J98" s="44">
        <v>19.50485</v>
      </c>
      <c r="K98" s="45">
        <f>J98/I98</f>
        <v>0.2911171641791045</v>
      </c>
      <c r="L98" s="44">
        <f t="shared" si="6"/>
        <v>-47.495149999999995</v>
      </c>
      <c r="M98" s="45">
        <f>J98/H98</f>
        <v>0.2724141061452514</v>
      </c>
      <c r="N98" s="46">
        <f t="shared" si="7"/>
        <v>-52.09514999999999</v>
      </c>
      <c r="O98" s="28"/>
      <c r="P98" s="15"/>
      <c r="Q98" s="15"/>
    </row>
    <row r="99" spans="1:17" s="16" customFormat="1" ht="153" customHeight="1">
      <c r="A99" s="47"/>
      <c r="B99" s="48"/>
      <c r="C99" s="48"/>
      <c r="D99" s="52">
        <v>22011000</v>
      </c>
      <c r="E99" s="42" t="s">
        <v>109</v>
      </c>
      <c r="F99" s="43">
        <v>2000</v>
      </c>
      <c r="G99" s="43">
        <v>2815.6</v>
      </c>
      <c r="H99" s="43">
        <v>3815.6</v>
      </c>
      <c r="I99" s="43">
        <v>3500</v>
      </c>
      <c r="J99" s="44">
        <v>3001.56</v>
      </c>
      <c r="K99" s="45">
        <v>0</v>
      </c>
      <c r="L99" s="44">
        <f t="shared" si="6"/>
        <v>-498.44000000000005</v>
      </c>
      <c r="M99" s="45">
        <f>J99/H99</f>
        <v>0.786654785616941</v>
      </c>
      <c r="N99" s="46">
        <f t="shared" si="7"/>
        <v>-814.04</v>
      </c>
      <c r="O99" s="28"/>
      <c r="P99" s="15"/>
      <c r="Q99" s="15"/>
    </row>
    <row r="100" spans="1:17" s="16" customFormat="1" ht="144.75" customHeight="1">
      <c r="A100" s="47"/>
      <c r="B100" s="48"/>
      <c r="C100" s="48"/>
      <c r="D100" s="52">
        <v>22011100</v>
      </c>
      <c r="E100" s="42" t="s">
        <v>110</v>
      </c>
      <c r="F100" s="43">
        <v>7878.1</v>
      </c>
      <c r="G100" s="43">
        <v>8307.3</v>
      </c>
      <c r="H100" s="43">
        <v>10207.3</v>
      </c>
      <c r="I100" s="43">
        <v>9340</v>
      </c>
      <c r="J100" s="44">
        <v>9238.52</v>
      </c>
      <c r="K100" s="45">
        <f>J100/I100</f>
        <v>0.989134903640257</v>
      </c>
      <c r="L100" s="44">
        <f t="shared" si="6"/>
        <v>-101.47999999999956</v>
      </c>
      <c r="M100" s="45">
        <f>J100/H100</f>
        <v>0.9050894947733485</v>
      </c>
      <c r="N100" s="46">
        <f t="shared" si="7"/>
        <v>-968.7799999999988</v>
      </c>
      <c r="O100" s="28"/>
      <c r="P100" s="15"/>
      <c r="Q100" s="15"/>
    </row>
    <row r="101" spans="1:17" s="16" customFormat="1" ht="126.75" customHeight="1">
      <c r="A101" s="47"/>
      <c r="B101" s="48"/>
      <c r="C101" s="48"/>
      <c r="D101" s="52">
        <v>22011800</v>
      </c>
      <c r="E101" s="42" t="s">
        <v>111</v>
      </c>
      <c r="F101" s="43">
        <v>974</v>
      </c>
      <c r="G101" s="43">
        <v>1071.9</v>
      </c>
      <c r="H101" s="43">
        <v>1071.9</v>
      </c>
      <c r="I101" s="43">
        <v>883</v>
      </c>
      <c r="J101" s="44">
        <v>1066.38979</v>
      </c>
      <c r="K101" s="45">
        <f>J101/I101</f>
        <v>1.207689456398641</v>
      </c>
      <c r="L101" s="44">
        <f t="shared" si="6"/>
        <v>183.38978999999995</v>
      </c>
      <c r="M101" s="45">
        <f>J101/H101</f>
        <v>0.9948593991976862</v>
      </c>
      <c r="N101" s="46">
        <f t="shared" si="7"/>
        <v>-5.510210000000143</v>
      </c>
      <c r="O101" s="28"/>
      <c r="P101" s="15"/>
      <c r="Q101" s="15"/>
    </row>
    <row r="102" spans="1:17" s="16" customFormat="1" ht="126.75" customHeight="1">
      <c r="A102" s="47"/>
      <c r="B102" s="48"/>
      <c r="C102" s="48"/>
      <c r="D102" s="52">
        <v>22012500</v>
      </c>
      <c r="E102" s="42" t="s">
        <v>112</v>
      </c>
      <c r="F102" s="43"/>
      <c r="G102" s="43">
        <v>11791.8</v>
      </c>
      <c r="H102" s="43">
        <v>13060.07</v>
      </c>
      <c r="I102" s="43">
        <v>11668.27</v>
      </c>
      <c r="J102" s="44">
        <v>11022.62103</v>
      </c>
      <c r="K102" s="45">
        <f>J102/I102</f>
        <v>0.9446662641505553</v>
      </c>
      <c r="L102" s="44">
        <f t="shared" si="6"/>
        <v>-645.6489700000002</v>
      </c>
      <c r="M102" s="45">
        <f>J102/H102</f>
        <v>0.8439940237686322</v>
      </c>
      <c r="N102" s="46">
        <f t="shared" si="7"/>
        <v>-2037.4489699999995</v>
      </c>
      <c r="O102" s="28"/>
      <c r="P102" s="15"/>
      <c r="Q102" s="15"/>
    </row>
    <row r="103" spans="1:17" s="16" customFormat="1" ht="126.75" customHeight="1">
      <c r="A103" s="47"/>
      <c r="B103" s="48"/>
      <c r="C103" s="48"/>
      <c r="D103" s="52">
        <v>22012600</v>
      </c>
      <c r="E103" s="42" t="s">
        <v>113</v>
      </c>
      <c r="F103" s="43"/>
      <c r="G103" s="43">
        <v>0</v>
      </c>
      <c r="H103" s="43">
        <v>579.8</v>
      </c>
      <c r="I103" s="43">
        <v>579.8</v>
      </c>
      <c r="J103" s="44">
        <v>1081.47569</v>
      </c>
      <c r="K103" s="45">
        <v>0</v>
      </c>
      <c r="L103" s="44">
        <f t="shared" si="6"/>
        <v>501.67569000000003</v>
      </c>
      <c r="M103" s="45">
        <v>0</v>
      </c>
      <c r="N103" s="46">
        <f t="shared" si="7"/>
        <v>501.67569000000003</v>
      </c>
      <c r="O103" s="28"/>
      <c r="P103" s="15"/>
      <c r="Q103" s="15"/>
    </row>
    <row r="104" spans="1:17" s="16" customFormat="1" ht="320.25" customHeight="1">
      <c r="A104" s="47"/>
      <c r="B104" s="48"/>
      <c r="C104" s="48"/>
      <c r="D104" s="52">
        <v>22012900</v>
      </c>
      <c r="E104" s="61" t="s">
        <v>114</v>
      </c>
      <c r="F104" s="43"/>
      <c r="G104" s="43">
        <v>0</v>
      </c>
      <c r="H104" s="43">
        <v>71.7</v>
      </c>
      <c r="I104" s="43">
        <v>71.7</v>
      </c>
      <c r="J104" s="44">
        <v>156.39406</v>
      </c>
      <c r="K104" s="45">
        <v>0</v>
      </c>
      <c r="L104" s="44">
        <f t="shared" si="6"/>
        <v>84.69406</v>
      </c>
      <c r="M104" s="45">
        <v>0</v>
      </c>
      <c r="N104" s="46">
        <f t="shared" si="7"/>
        <v>84.69406</v>
      </c>
      <c r="O104" s="28"/>
      <c r="P104" s="15"/>
      <c r="Q104" s="15"/>
    </row>
    <row r="105" spans="1:17" s="16" customFormat="1" ht="168.75" customHeight="1">
      <c r="A105" s="47"/>
      <c r="B105" s="48"/>
      <c r="C105" s="48"/>
      <c r="D105" s="35">
        <v>22080000</v>
      </c>
      <c r="E105" s="36" t="s">
        <v>115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1980</v>
      </c>
      <c r="J105" s="51">
        <f>J106</f>
        <v>1502.13365</v>
      </c>
      <c r="K105" s="26">
        <f>J105/I105</f>
        <v>0.7586533585858586</v>
      </c>
      <c r="L105" s="38">
        <f t="shared" si="6"/>
        <v>-477.86635</v>
      </c>
      <c r="M105" s="26">
        <f>J105/H105</f>
        <v>0.6898115585966201</v>
      </c>
      <c r="N105" s="27">
        <f t="shared" si="7"/>
        <v>-675.4663499999999</v>
      </c>
      <c r="O105" s="28"/>
      <c r="P105" s="15"/>
      <c r="Q105" s="15"/>
    </row>
    <row r="106" spans="1:17" s="16" customFormat="1" ht="184.5">
      <c r="A106" s="47"/>
      <c r="B106" s="48"/>
      <c r="C106" s="48"/>
      <c r="D106" s="41">
        <v>22080400</v>
      </c>
      <c r="E106" s="42" t="s">
        <v>116</v>
      </c>
      <c r="F106" s="43">
        <v>4496.8</v>
      </c>
      <c r="G106" s="43">
        <v>2177.6</v>
      </c>
      <c r="H106" s="43">
        <v>2177.6</v>
      </c>
      <c r="I106" s="43">
        <v>1980</v>
      </c>
      <c r="J106" s="44">
        <f>293.16047+1208.97318</f>
        <v>1502.13365</v>
      </c>
      <c r="K106" s="45">
        <f>J106/I106</f>
        <v>0.7586533585858586</v>
      </c>
      <c r="L106" s="44">
        <f t="shared" si="6"/>
        <v>-477.86635</v>
      </c>
      <c r="M106" s="45">
        <f>J106/H106</f>
        <v>0.6898115585966201</v>
      </c>
      <c r="N106" s="46">
        <f t="shared" si="7"/>
        <v>-675.4663499999999</v>
      </c>
      <c r="O106" s="28"/>
      <c r="P106" s="15"/>
      <c r="Q106" s="15"/>
    </row>
    <row r="107" spans="1:17" s="16" customFormat="1" ht="59.25" customHeight="1">
      <c r="A107" s="47"/>
      <c r="B107" s="48"/>
      <c r="C107" s="48"/>
      <c r="D107" s="35">
        <v>22090000</v>
      </c>
      <c r="E107" s="36" t="s">
        <v>117</v>
      </c>
      <c r="F107" s="53">
        <v>601.8</v>
      </c>
      <c r="G107" s="51">
        <f>G108+G109+G110+G111</f>
        <v>3046.4</v>
      </c>
      <c r="H107" s="51">
        <f>H108+H109+H110+H111</f>
        <v>3075.3</v>
      </c>
      <c r="I107" s="51">
        <f>I108+I109+I110+I111</f>
        <v>2690.4</v>
      </c>
      <c r="J107" s="51">
        <f>J108+J109+J110+J111</f>
        <v>2355.09987</v>
      </c>
      <c r="K107" s="26">
        <f>J107/I107</f>
        <v>0.8753716436217662</v>
      </c>
      <c r="L107" s="38">
        <f t="shared" si="6"/>
        <v>-335.3001300000001</v>
      </c>
      <c r="M107" s="26">
        <f>J107/H107</f>
        <v>0.7658114232757779</v>
      </c>
      <c r="N107" s="27">
        <f t="shared" si="7"/>
        <v>-720.2001300000002</v>
      </c>
      <c r="O107" s="28"/>
      <c r="P107" s="15"/>
      <c r="Q107" s="15"/>
    </row>
    <row r="108" spans="1:17" s="16" customFormat="1" ht="124.5" customHeight="1">
      <c r="A108" s="47"/>
      <c r="B108" s="48"/>
      <c r="C108" s="48"/>
      <c r="D108" s="41">
        <v>22090100</v>
      </c>
      <c r="E108" s="42" t="s">
        <v>118</v>
      </c>
      <c r="F108" s="43">
        <v>549</v>
      </c>
      <c r="G108" s="43">
        <v>740</v>
      </c>
      <c r="H108" s="43">
        <v>740</v>
      </c>
      <c r="I108" s="43">
        <v>617.5</v>
      </c>
      <c r="J108" s="44">
        <v>395.47643</v>
      </c>
      <c r="K108" s="45">
        <f>J108/I108</f>
        <v>0.6404476599190283</v>
      </c>
      <c r="L108" s="44">
        <f t="shared" si="6"/>
        <v>-222.02357</v>
      </c>
      <c r="M108" s="45">
        <f>J108/H108</f>
        <v>0.5344276081081081</v>
      </c>
      <c r="N108" s="46">
        <f t="shared" si="7"/>
        <v>-344.52357</v>
      </c>
      <c r="O108" s="28"/>
      <c r="P108" s="15"/>
      <c r="Q108" s="15"/>
    </row>
    <row r="109" spans="1:17" s="16" customFormat="1" ht="93.75" customHeight="1">
      <c r="A109" s="47"/>
      <c r="B109" s="48"/>
      <c r="C109" s="48"/>
      <c r="D109" s="41">
        <v>22090200</v>
      </c>
      <c r="E109" s="42" t="s">
        <v>119</v>
      </c>
      <c r="F109" s="43">
        <v>0</v>
      </c>
      <c r="G109" s="43">
        <v>390</v>
      </c>
      <c r="H109" s="43">
        <v>390</v>
      </c>
      <c r="I109" s="43">
        <v>334</v>
      </c>
      <c r="J109" s="44">
        <v>288.0339</v>
      </c>
      <c r="K109" s="45">
        <f>J109/I109</f>
        <v>0.8623769461077845</v>
      </c>
      <c r="L109" s="44">
        <f t="shared" si="6"/>
        <v>-45.96609999999998</v>
      </c>
      <c r="M109" s="45">
        <f>J109/H109</f>
        <v>0.7385484615384615</v>
      </c>
      <c r="N109" s="46">
        <f t="shared" si="7"/>
        <v>-101.96609999999998</v>
      </c>
      <c r="O109" s="28"/>
      <c r="P109" s="15"/>
      <c r="Q109" s="15"/>
    </row>
    <row r="110" spans="1:17" s="16" customFormat="1" ht="272.25" customHeight="1">
      <c r="A110" s="47"/>
      <c r="B110" s="48"/>
      <c r="C110" s="48"/>
      <c r="D110" s="41">
        <v>22090300</v>
      </c>
      <c r="E110" s="42" t="s">
        <v>120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>
      <c r="A111" s="47"/>
      <c r="B111" s="48"/>
      <c r="C111" s="48"/>
      <c r="D111" s="41">
        <v>22090400</v>
      </c>
      <c r="E111" s="42" t="s">
        <v>121</v>
      </c>
      <c r="F111" s="43">
        <v>52.8</v>
      </c>
      <c r="G111" s="43">
        <v>1916.4</v>
      </c>
      <c r="H111" s="43">
        <v>1945.3</v>
      </c>
      <c r="I111" s="43">
        <v>1738.9</v>
      </c>
      <c r="J111" s="44">
        <v>1671.33454</v>
      </c>
      <c r="K111" s="45">
        <f>J111/I111</f>
        <v>0.961144712174363</v>
      </c>
      <c r="L111" s="44">
        <f t="shared" si="6"/>
        <v>-67.56546000000003</v>
      </c>
      <c r="M111" s="45">
        <f>J111/H111</f>
        <v>0.8591654449185216</v>
      </c>
      <c r="N111" s="46">
        <f t="shared" si="7"/>
        <v>-273.9654599999999</v>
      </c>
      <c r="O111" s="28"/>
      <c r="P111" s="15"/>
      <c r="Q111" s="15"/>
    </row>
    <row r="112" spans="1:17" s="16" customFormat="1" ht="62.25" customHeight="1">
      <c r="A112" s="47"/>
      <c r="B112" s="48"/>
      <c r="C112" s="48"/>
      <c r="D112" s="49">
        <v>24000000</v>
      </c>
      <c r="E112" s="36" t="s">
        <v>122</v>
      </c>
      <c r="F112" s="53">
        <v>162.3</v>
      </c>
      <c r="G112" s="51">
        <f>G114+G113</f>
        <v>183</v>
      </c>
      <c r="H112" s="51">
        <f>H114+H113</f>
        <v>655.9</v>
      </c>
      <c r="I112" s="51">
        <f>I114+I113</f>
        <v>511</v>
      </c>
      <c r="J112" s="51">
        <f>J114+J113</f>
        <v>614.4258299999999</v>
      </c>
      <c r="K112" s="26">
        <f>J112/I112</f>
        <v>1.2023988845401172</v>
      </c>
      <c r="L112" s="38">
        <f t="shared" si="6"/>
        <v>103.4258299999999</v>
      </c>
      <c r="M112" s="26">
        <f>J112/H112</f>
        <v>0.936767540783656</v>
      </c>
      <c r="N112" s="27">
        <f t="shared" si="7"/>
        <v>-41.47417000000007</v>
      </c>
      <c r="O112" s="28"/>
      <c r="P112" s="15"/>
      <c r="Q112" s="15"/>
    </row>
    <row r="113" spans="1:17" s="16" customFormat="1" ht="216" customHeight="1">
      <c r="A113" s="47"/>
      <c r="B113" s="48"/>
      <c r="C113" s="48"/>
      <c r="D113" s="52">
        <v>24030000</v>
      </c>
      <c r="E113" s="42" t="s">
        <v>123</v>
      </c>
      <c r="F113" s="43">
        <v>20</v>
      </c>
      <c r="G113" s="43">
        <v>0</v>
      </c>
      <c r="H113" s="43">
        <v>0</v>
      </c>
      <c r="I113" s="43">
        <v>0</v>
      </c>
      <c r="J113" s="44">
        <v>7.27082</v>
      </c>
      <c r="K113" s="45">
        <v>0</v>
      </c>
      <c r="L113" s="44">
        <f t="shared" si="6"/>
        <v>7.27082</v>
      </c>
      <c r="M113" s="45">
        <v>0</v>
      </c>
      <c r="N113" s="46">
        <f t="shared" si="7"/>
        <v>7.27082</v>
      </c>
      <c r="O113" s="28"/>
      <c r="P113" s="15"/>
      <c r="Q113" s="15"/>
    </row>
    <row r="114" spans="1:17" s="16" customFormat="1" ht="64.5">
      <c r="A114" s="47"/>
      <c r="B114" s="48"/>
      <c r="C114" s="48"/>
      <c r="D114" s="41">
        <v>24060000</v>
      </c>
      <c r="E114" s="59" t="s">
        <v>124</v>
      </c>
      <c r="F114" s="43">
        <v>142.3</v>
      </c>
      <c r="G114" s="44">
        <f>G115</f>
        <v>183</v>
      </c>
      <c r="H114" s="44">
        <f>H115</f>
        <v>655.9</v>
      </c>
      <c r="I114" s="44">
        <f>I115</f>
        <v>511</v>
      </c>
      <c r="J114" s="44">
        <f>J115</f>
        <v>607.15501</v>
      </c>
      <c r="K114" s="45">
        <f aca="true" t="shared" si="9" ref="K114:K120">J114/I114</f>
        <v>1.1881702739726026</v>
      </c>
      <c r="L114" s="44">
        <f t="shared" si="6"/>
        <v>96.15500999999995</v>
      </c>
      <c r="M114" s="45">
        <f aca="true" t="shared" si="10" ref="M114:M120">J114/H114</f>
        <v>0.9256822838847385</v>
      </c>
      <c r="N114" s="46">
        <f t="shared" si="7"/>
        <v>-48.74499000000003</v>
      </c>
      <c r="O114" s="28"/>
      <c r="P114" s="15"/>
      <c r="Q114" s="15"/>
    </row>
    <row r="115" spans="1:17" s="16" customFormat="1" ht="64.5">
      <c r="A115" s="47"/>
      <c r="B115" s="48"/>
      <c r="C115" s="48"/>
      <c r="D115" s="41">
        <v>24060300</v>
      </c>
      <c r="E115" s="59" t="s">
        <v>125</v>
      </c>
      <c r="F115" s="62">
        <v>142.3</v>
      </c>
      <c r="G115" s="62">
        <v>183</v>
      </c>
      <c r="H115" s="62">
        <v>655.9</v>
      </c>
      <c r="I115" s="62">
        <v>511</v>
      </c>
      <c r="J115" s="63">
        <v>607.15501</v>
      </c>
      <c r="K115" s="45">
        <f t="shared" si="9"/>
        <v>1.1881702739726026</v>
      </c>
      <c r="L115" s="44">
        <f t="shared" si="6"/>
        <v>96.15500999999995</v>
      </c>
      <c r="M115" s="45">
        <f t="shared" si="10"/>
        <v>0.9256822838847385</v>
      </c>
      <c r="N115" s="46">
        <f t="shared" si="7"/>
        <v>-48.74499000000003</v>
      </c>
      <c r="O115" s="28"/>
      <c r="P115" s="15"/>
      <c r="Q115" s="15"/>
    </row>
    <row r="116" spans="1:17" s="16" customFormat="1" ht="63.75">
      <c r="A116" s="47"/>
      <c r="B116" s="48"/>
      <c r="C116" s="48"/>
      <c r="D116" s="49">
        <v>30000000</v>
      </c>
      <c r="E116" s="64" t="s">
        <v>126</v>
      </c>
      <c r="F116" s="37">
        <v>48.4</v>
      </c>
      <c r="G116" s="38">
        <f>G117</f>
        <v>16.9</v>
      </c>
      <c r="H116" s="38">
        <f>H117</f>
        <v>562.6</v>
      </c>
      <c r="I116" s="38">
        <f>I117</f>
        <v>420</v>
      </c>
      <c r="J116" s="38">
        <f>J117</f>
        <v>553.24762</v>
      </c>
      <c r="K116" s="26">
        <f t="shared" si="9"/>
        <v>1.317256238095238</v>
      </c>
      <c r="L116" s="38">
        <f t="shared" si="6"/>
        <v>133.24761999999998</v>
      </c>
      <c r="M116" s="26">
        <f t="shared" si="10"/>
        <v>0.9833765019552079</v>
      </c>
      <c r="N116" s="27">
        <f t="shared" si="7"/>
        <v>-9.35238000000004</v>
      </c>
      <c r="O116" s="28"/>
      <c r="P116" s="15"/>
      <c r="Q116" s="15"/>
    </row>
    <row r="117" spans="1:17" s="16" customFormat="1" ht="75.75" customHeight="1">
      <c r="A117" s="47"/>
      <c r="B117" s="48"/>
      <c r="C117" s="48"/>
      <c r="D117" s="35">
        <v>31000000</v>
      </c>
      <c r="E117" s="36" t="s">
        <v>127</v>
      </c>
      <c r="F117" s="65">
        <v>48.4</v>
      </c>
      <c r="G117" s="66">
        <f>G118</f>
        <v>16.9</v>
      </c>
      <c r="H117" s="66">
        <f>H118</f>
        <v>562.6</v>
      </c>
      <c r="I117" s="66">
        <f>I118</f>
        <v>420</v>
      </c>
      <c r="J117" s="66">
        <f>J118+J121</f>
        <v>553.24762</v>
      </c>
      <c r="K117" s="45">
        <f t="shared" si="9"/>
        <v>1.317256238095238</v>
      </c>
      <c r="L117" s="44">
        <f t="shared" si="6"/>
        <v>133.24761999999998</v>
      </c>
      <c r="M117" s="45">
        <f t="shared" si="10"/>
        <v>0.9833765019552079</v>
      </c>
      <c r="N117" s="46">
        <f t="shared" si="7"/>
        <v>-9.35238000000004</v>
      </c>
      <c r="O117" s="28"/>
      <c r="P117" s="15"/>
      <c r="Q117" s="15"/>
    </row>
    <row r="118" spans="1:17" s="16" customFormat="1" ht="324" customHeight="1" thickBot="1">
      <c r="A118" s="67"/>
      <c r="B118" s="48"/>
      <c r="C118" s="48"/>
      <c r="D118" s="68">
        <v>31010200</v>
      </c>
      <c r="E118" s="69" t="s">
        <v>128</v>
      </c>
      <c r="F118" s="43">
        <v>48.4</v>
      </c>
      <c r="G118" s="43">
        <v>16.9</v>
      </c>
      <c r="H118" s="43">
        <v>562.6</v>
      </c>
      <c r="I118" s="43">
        <v>420</v>
      </c>
      <c r="J118" s="44">
        <v>553.24762</v>
      </c>
      <c r="K118" s="45">
        <f t="shared" si="9"/>
        <v>1.317256238095238</v>
      </c>
      <c r="L118" s="44">
        <f t="shared" si="6"/>
        <v>133.24761999999998</v>
      </c>
      <c r="M118" s="45">
        <f t="shared" si="10"/>
        <v>0.9833765019552079</v>
      </c>
      <c r="N118" s="46">
        <f t="shared" si="7"/>
        <v>-9.35238000000004</v>
      </c>
      <c r="O118" s="28"/>
      <c r="P118" s="15"/>
      <c r="Q118" s="15"/>
    </row>
    <row r="119" spans="1:17" s="74" customFormat="1" ht="46.5" customHeight="1" hidden="1">
      <c r="A119" s="70"/>
      <c r="B119" s="71"/>
      <c r="C119" s="71"/>
      <c r="D119" s="72"/>
      <c r="E119" s="73"/>
      <c r="F119" s="66"/>
      <c r="G119" s="66"/>
      <c r="H119" s="66"/>
      <c r="I119" s="66"/>
      <c r="J119" s="66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17" s="79" customFormat="1" ht="90.75" customHeight="1" hidden="1">
      <c r="A120" s="18"/>
      <c r="B120" s="75"/>
      <c r="C120" s="75"/>
      <c r="D120" s="76"/>
      <c r="E120" s="77" t="s">
        <v>129</v>
      </c>
      <c r="F120" s="63"/>
      <c r="G120" s="63"/>
      <c r="H120" s="63"/>
      <c r="I120" s="63"/>
      <c r="J120" s="78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17" s="79" customFormat="1" ht="142.5" customHeight="1" thickBot="1">
      <c r="A121" s="80"/>
      <c r="B121" s="75"/>
      <c r="C121" s="75"/>
      <c r="D121" s="81">
        <v>31020000</v>
      </c>
      <c r="E121" s="82" t="s">
        <v>130</v>
      </c>
      <c r="F121" s="63"/>
      <c r="G121" s="63">
        <v>0</v>
      </c>
      <c r="H121" s="63">
        <v>0</v>
      </c>
      <c r="I121" s="63">
        <v>0</v>
      </c>
      <c r="J121" s="78">
        <v>0</v>
      </c>
      <c r="K121" s="83">
        <v>0</v>
      </c>
      <c r="L121" s="63">
        <f t="shared" si="6"/>
        <v>0</v>
      </c>
      <c r="M121" s="83">
        <v>0</v>
      </c>
      <c r="N121" s="84">
        <f t="shared" si="7"/>
        <v>0</v>
      </c>
      <c r="O121" s="28"/>
      <c r="P121" s="15"/>
      <c r="Q121" s="15"/>
    </row>
    <row r="122" spans="1:22" s="79" customFormat="1" ht="75" customHeight="1" thickBot="1">
      <c r="A122" s="85"/>
      <c r="B122" s="71"/>
      <c r="C122" s="71"/>
      <c r="D122" s="86"/>
      <c r="E122" s="87" t="s">
        <v>131</v>
      </c>
      <c r="F122" s="88">
        <v>1096783</v>
      </c>
      <c r="G122" s="89">
        <f>G5+G83+G116</f>
        <v>1855283.4999999998</v>
      </c>
      <c r="H122" s="89">
        <f>H5+H83+H116</f>
        <v>2732601.1700000004</v>
      </c>
      <c r="I122" s="89">
        <f>I5+I83+I116</f>
        <v>2297060.77</v>
      </c>
      <c r="J122" s="89">
        <f>J5+J83+J116</f>
        <v>2382224.81722</v>
      </c>
      <c r="K122" s="90">
        <f>J122/I122</f>
        <v>1.0370752260158969</v>
      </c>
      <c r="L122" s="91">
        <f t="shared" si="6"/>
        <v>85164.04722000007</v>
      </c>
      <c r="M122" s="90">
        <f>J122/H122</f>
        <v>0.8717791836486697</v>
      </c>
      <c r="N122" s="92">
        <f t="shared" si="7"/>
        <v>-350376.3527800003</v>
      </c>
      <c r="O122" s="28"/>
      <c r="P122" s="15"/>
      <c r="Q122" s="15"/>
      <c r="V122" s="93"/>
    </row>
    <row r="123" spans="1:17" s="16" customFormat="1" ht="68.25" customHeight="1">
      <c r="A123" s="94"/>
      <c r="B123" s="95"/>
      <c r="C123" s="95"/>
      <c r="D123" s="96"/>
      <c r="E123" s="97"/>
      <c r="F123" s="98"/>
      <c r="G123" s="98"/>
      <c r="H123" s="98"/>
      <c r="I123" s="98"/>
      <c r="J123" s="99"/>
      <c r="K123" s="99"/>
      <c r="L123" s="99"/>
      <c r="M123" s="100"/>
      <c r="N123" s="101"/>
      <c r="O123" s="15"/>
      <c r="P123" s="15"/>
      <c r="Q123" s="15"/>
    </row>
    <row r="124" spans="1:17" s="16" customFormat="1" ht="92.25" customHeight="1">
      <c r="A124" s="102"/>
      <c r="B124" s="102"/>
      <c r="C124" s="102"/>
      <c r="D124" s="103"/>
      <c r="E124" s="104"/>
      <c r="F124" s="105"/>
      <c r="G124" s="105"/>
      <c r="H124" s="105"/>
      <c r="I124" s="105"/>
      <c r="J124" s="106"/>
      <c r="K124" s="106"/>
      <c r="L124" s="107"/>
      <c r="M124" s="108"/>
      <c r="N124" s="109"/>
      <c r="O124" s="15"/>
      <c r="P124" s="15"/>
      <c r="Q124" s="15"/>
    </row>
    <row r="125" spans="1:17" s="16" customFormat="1" ht="36" customHeight="1">
      <c r="A125" s="110"/>
      <c r="B125" s="110"/>
      <c r="C125" s="110"/>
      <c r="D125" s="111"/>
      <c r="E125" s="112"/>
      <c r="F125" s="113"/>
      <c r="G125" s="113"/>
      <c r="H125" s="113"/>
      <c r="I125" s="113"/>
      <c r="J125" s="114"/>
      <c r="K125" s="114"/>
      <c r="L125" s="114"/>
      <c r="M125" s="115"/>
      <c r="N125" s="116"/>
      <c r="O125" s="15"/>
      <c r="P125" s="15"/>
      <c r="Q125" s="15"/>
    </row>
    <row r="126" spans="1:17" s="16" customFormat="1" ht="30.75">
      <c r="A126" s="110"/>
      <c r="B126" s="110"/>
      <c r="C126" s="110"/>
      <c r="D126" s="117"/>
      <c r="E126" s="112"/>
      <c r="F126" s="113"/>
      <c r="G126" s="113"/>
      <c r="H126" s="113"/>
      <c r="I126" s="113"/>
      <c r="J126" s="114"/>
      <c r="K126" s="114"/>
      <c r="L126" s="114"/>
      <c r="M126" s="115"/>
      <c r="N126" s="116"/>
      <c r="O126" s="15"/>
      <c r="P126" s="15"/>
      <c r="Q126" s="15"/>
    </row>
    <row r="127" spans="1:17" s="16" customFormat="1" ht="39.75" customHeight="1">
      <c r="A127" s="110"/>
      <c r="B127" s="110"/>
      <c r="C127" s="110"/>
      <c r="D127" s="117"/>
      <c r="E127" s="112"/>
      <c r="F127" s="113"/>
      <c r="G127" s="113"/>
      <c r="H127" s="113"/>
      <c r="I127" s="113"/>
      <c r="J127" s="114"/>
      <c r="K127" s="114"/>
      <c r="L127" s="114"/>
      <c r="M127" s="115"/>
      <c r="N127" s="116"/>
      <c r="O127" s="15"/>
      <c r="P127" s="15"/>
      <c r="Q127" s="15"/>
    </row>
    <row r="128" spans="1:17" s="16" customFormat="1" ht="61.5" customHeight="1">
      <c r="A128" s="110"/>
      <c r="B128" s="110"/>
      <c r="C128" s="110"/>
      <c r="D128" s="118"/>
      <c r="E128" s="119"/>
      <c r="F128" s="120"/>
      <c r="G128" s="120"/>
      <c r="H128" s="120"/>
      <c r="I128" s="121"/>
      <c r="J128" s="114"/>
      <c r="K128" s="114"/>
      <c r="L128" s="114"/>
      <c r="M128" s="115"/>
      <c r="N128" s="116"/>
      <c r="O128" s="15"/>
      <c r="P128" s="15"/>
      <c r="Q128" s="15"/>
    </row>
    <row r="129" spans="1:17" s="16" customFormat="1" ht="59.25" customHeight="1" hidden="1">
      <c r="A129" s="110"/>
      <c r="B129" s="110"/>
      <c r="C129" s="110"/>
      <c r="D129" s="118"/>
      <c r="E129" s="119"/>
      <c r="F129" s="120"/>
      <c r="G129" s="120"/>
      <c r="H129" s="120"/>
      <c r="I129" s="121"/>
      <c r="J129" s="114"/>
      <c r="K129" s="114"/>
      <c r="L129" s="114"/>
      <c r="M129" s="115"/>
      <c r="N129" s="116"/>
      <c r="O129" s="15"/>
      <c r="P129" s="15"/>
      <c r="Q129" s="15"/>
    </row>
    <row r="130" spans="1:17" s="16" customFormat="1" ht="69" customHeight="1" hidden="1">
      <c r="A130" s="110"/>
      <c r="B130" s="110"/>
      <c r="C130" s="110"/>
      <c r="D130" s="117"/>
      <c r="E130" s="112"/>
      <c r="F130" s="113"/>
      <c r="G130" s="113"/>
      <c r="H130" s="113"/>
      <c r="I130" s="121"/>
      <c r="J130" s="114"/>
      <c r="K130" s="114"/>
      <c r="L130" s="114"/>
      <c r="M130" s="115"/>
      <c r="N130" s="116"/>
      <c r="O130" s="15"/>
      <c r="P130" s="15"/>
      <c r="Q130" s="15"/>
    </row>
    <row r="131" spans="1:17" s="16" customFormat="1" ht="103.5" customHeight="1">
      <c r="A131" s="110"/>
      <c r="B131" s="110"/>
      <c r="C131" s="110"/>
      <c r="D131" s="117"/>
      <c r="E131" s="112"/>
      <c r="F131" s="113"/>
      <c r="G131" s="113"/>
      <c r="H131" s="113"/>
      <c r="I131" s="113"/>
      <c r="J131" s="114"/>
      <c r="K131" s="114"/>
      <c r="L131" s="114"/>
      <c r="M131" s="115"/>
      <c r="N131" s="116"/>
      <c r="O131" s="15"/>
      <c r="P131" s="15"/>
      <c r="Q131" s="15"/>
    </row>
    <row r="132" spans="1:17" s="16" customFormat="1" ht="30.75">
      <c r="A132" s="110"/>
      <c r="B132" s="110"/>
      <c r="C132" s="110"/>
      <c r="D132" s="117"/>
      <c r="E132" s="112"/>
      <c r="F132" s="113"/>
      <c r="G132" s="113"/>
      <c r="H132" s="113"/>
      <c r="I132" s="121"/>
      <c r="J132" s="114"/>
      <c r="K132" s="114"/>
      <c r="L132" s="114"/>
      <c r="M132" s="115"/>
      <c r="N132" s="116"/>
      <c r="O132" s="15"/>
      <c r="P132" s="15"/>
      <c r="Q132" s="15"/>
    </row>
    <row r="133" spans="1:17" s="16" customFormat="1" ht="30.75" hidden="1">
      <c r="A133" s="110"/>
      <c r="B133" s="110"/>
      <c r="C133" s="110"/>
      <c r="D133" s="117"/>
      <c r="E133" s="112"/>
      <c r="F133" s="113"/>
      <c r="G133" s="113"/>
      <c r="H133" s="113"/>
      <c r="I133" s="121"/>
      <c r="J133" s="114"/>
      <c r="K133" s="114"/>
      <c r="L133" s="114"/>
      <c r="M133" s="115"/>
      <c r="N133" s="116"/>
      <c r="O133" s="15"/>
      <c r="P133" s="15"/>
      <c r="Q133" s="15"/>
    </row>
    <row r="134" spans="1:17" s="16" customFormat="1" ht="163.5" customHeight="1">
      <c r="A134" s="110"/>
      <c r="B134" s="110"/>
      <c r="C134" s="110"/>
      <c r="D134" s="117"/>
      <c r="E134" s="112"/>
      <c r="F134" s="113"/>
      <c r="G134" s="113"/>
      <c r="H134" s="113"/>
      <c r="I134" s="113"/>
      <c r="J134" s="114"/>
      <c r="K134" s="114"/>
      <c r="L134" s="114"/>
      <c r="M134" s="115"/>
      <c r="N134" s="116"/>
      <c r="O134" s="15"/>
      <c r="P134" s="15"/>
      <c r="Q134" s="15"/>
    </row>
    <row r="135" spans="1:17" s="16" customFormat="1" ht="30.75">
      <c r="A135" s="110"/>
      <c r="B135" s="110"/>
      <c r="C135" s="110"/>
      <c r="D135" s="117"/>
      <c r="E135" s="112"/>
      <c r="F135" s="113"/>
      <c r="G135" s="113"/>
      <c r="H135" s="113"/>
      <c r="I135" s="113"/>
      <c r="J135" s="114"/>
      <c r="K135" s="114"/>
      <c r="L135" s="114"/>
      <c r="M135" s="115"/>
      <c r="N135" s="116"/>
      <c r="O135" s="15"/>
      <c r="P135" s="15"/>
      <c r="Q135" s="15"/>
    </row>
    <row r="136" spans="1:17" s="16" customFormat="1" ht="30.75">
      <c r="A136" s="110"/>
      <c r="B136" s="110"/>
      <c r="C136" s="110"/>
      <c r="D136" s="117"/>
      <c r="E136" s="112"/>
      <c r="F136" s="113"/>
      <c r="G136" s="113"/>
      <c r="H136" s="113"/>
      <c r="I136" s="113"/>
      <c r="J136" s="114"/>
      <c r="K136" s="114"/>
      <c r="L136" s="114"/>
      <c r="M136" s="115"/>
      <c r="N136" s="116"/>
      <c r="O136" s="15"/>
      <c r="P136" s="15"/>
      <c r="Q136" s="15"/>
    </row>
    <row r="137" spans="1:17" s="16" customFormat="1" ht="30.75" hidden="1">
      <c r="A137" s="110"/>
      <c r="B137" s="110"/>
      <c r="C137" s="110"/>
      <c r="D137" s="117"/>
      <c r="E137" s="112"/>
      <c r="F137" s="113"/>
      <c r="G137" s="113"/>
      <c r="H137" s="113"/>
      <c r="I137" s="121"/>
      <c r="J137" s="114"/>
      <c r="K137" s="114"/>
      <c r="L137" s="114"/>
      <c r="M137" s="115"/>
      <c r="N137" s="116"/>
      <c r="O137" s="15"/>
      <c r="P137" s="15"/>
      <c r="Q137" s="15"/>
    </row>
    <row r="138" spans="1:17" s="16" customFormat="1" ht="91.5" customHeight="1">
      <c r="A138" s="110"/>
      <c r="B138" s="110"/>
      <c r="C138" s="110"/>
      <c r="D138" s="117"/>
      <c r="E138" s="112"/>
      <c r="F138" s="113"/>
      <c r="G138" s="113"/>
      <c r="H138" s="113"/>
      <c r="I138" s="113"/>
      <c r="J138" s="114"/>
      <c r="K138" s="114"/>
      <c r="L138" s="114"/>
      <c r="M138" s="115"/>
      <c r="N138" s="116"/>
      <c r="O138" s="15"/>
      <c r="P138" s="15"/>
      <c r="Q138" s="15"/>
    </row>
    <row r="139" spans="1:17" s="16" customFormat="1" ht="135.75" customHeight="1">
      <c r="A139" s="110"/>
      <c r="B139" s="110"/>
      <c r="C139" s="110"/>
      <c r="D139" s="117"/>
      <c r="E139" s="112"/>
      <c r="F139" s="113"/>
      <c r="G139" s="113"/>
      <c r="H139" s="113"/>
      <c r="I139" s="113"/>
      <c r="J139" s="114"/>
      <c r="K139" s="114"/>
      <c r="L139" s="114"/>
      <c r="M139" s="115"/>
      <c r="N139" s="116"/>
      <c r="O139" s="15"/>
      <c r="P139" s="15"/>
      <c r="Q139" s="15"/>
    </row>
    <row r="140" spans="1:17" s="16" customFormat="1" ht="36" customHeight="1">
      <c r="A140" s="110"/>
      <c r="B140" s="110"/>
      <c r="C140" s="110"/>
      <c r="D140" s="117"/>
      <c r="E140" s="112"/>
      <c r="F140" s="113"/>
      <c r="G140" s="113"/>
      <c r="H140" s="113"/>
      <c r="I140" s="113"/>
      <c r="J140" s="114"/>
      <c r="K140" s="114"/>
      <c r="L140" s="114"/>
      <c r="M140" s="115"/>
      <c r="N140" s="116"/>
      <c r="O140" s="15"/>
      <c r="P140" s="15"/>
      <c r="Q140" s="15"/>
    </row>
    <row r="141" spans="1:17" s="16" customFormat="1" ht="32.25" customHeight="1" hidden="1">
      <c r="A141" s="110"/>
      <c r="B141" s="110"/>
      <c r="C141" s="110"/>
      <c r="D141" s="118"/>
      <c r="E141" s="119"/>
      <c r="F141" s="120"/>
      <c r="G141" s="120"/>
      <c r="H141" s="120"/>
      <c r="I141" s="121"/>
      <c r="J141" s="114"/>
      <c r="K141" s="114"/>
      <c r="L141" s="114"/>
      <c r="M141" s="115"/>
      <c r="N141" s="116"/>
      <c r="O141" s="15"/>
      <c r="P141" s="15"/>
      <c r="Q141" s="15"/>
    </row>
    <row r="142" spans="1:17" s="16" customFormat="1" ht="50.25" customHeight="1" hidden="1">
      <c r="A142" s="110"/>
      <c r="B142" s="110"/>
      <c r="C142" s="110"/>
      <c r="D142" s="118"/>
      <c r="E142" s="119"/>
      <c r="F142" s="120"/>
      <c r="G142" s="120"/>
      <c r="H142" s="120"/>
      <c r="I142" s="121"/>
      <c r="J142" s="114"/>
      <c r="K142" s="114"/>
      <c r="L142" s="114"/>
      <c r="M142" s="115"/>
      <c r="N142" s="116"/>
      <c r="O142" s="15"/>
      <c r="P142" s="15"/>
      <c r="Q142" s="15"/>
    </row>
    <row r="143" spans="1:17" s="124" customFormat="1" ht="160.5" customHeight="1" thickBot="1">
      <c r="A143" s="122"/>
      <c r="B143" s="123"/>
      <c r="C143" s="123"/>
      <c r="D143" s="118"/>
      <c r="E143" s="112"/>
      <c r="F143" s="113"/>
      <c r="G143" s="113"/>
      <c r="H143" s="113"/>
      <c r="I143" s="113"/>
      <c r="J143" s="114"/>
      <c r="K143" s="114"/>
      <c r="L143" s="114"/>
      <c r="M143" s="115"/>
      <c r="N143" s="116"/>
      <c r="O143" s="15"/>
      <c r="P143" s="15"/>
      <c r="Q143" s="15"/>
    </row>
    <row r="144" spans="1:17" s="74" customFormat="1" ht="49.5" customHeight="1" hidden="1" thickBot="1">
      <c r="A144" s="125"/>
      <c r="B144" s="126"/>
      <c r="C144" s="126"/>
      <c r="D144" s="127"/>
      <c r="E144" s="128"/>
      <c r="F144" s="129"/>
      <c r="G144" s="129"/>
      <c r="H144" s="129"/>
      <c r="I144" s="129"/>
      <c r="J144" s="129"/>
      <c r="K144" s="129"/>
      <c r="L144" s="129"/>
      <c r="M144" s="115"/>
      <c r="N144" s="116"/>
      <c r="O144" s="15"/>
      <c r="P144" s="15"/>
      <c r="Q144" s="15"/>
    </row>
    <row r="145" spans="1:17" s="135" customFormat="1" ht="100.5" customHeight="1" hidden="1" thickBot="1">
      <c r="A145" s="130"/>
      <c r="B145" s="95"/>
      <c r="C145" s="95"/>
      <c r="D145" s="127"/>
      <c r="E145" s="131"/>
      <c r="F145" s="132"/>
      <c r="G145" s="132"/>
      <c r="H145" s="132"/>
      <c r="I145" s="132"/>
      <c r="J145" s="132"/>
      <c r="K145" s="132"/>
      <c r="L145" s="132"/>
      <c r="M145" s="133"/>
      <c r="N145" s="134"/>
      <c r="O145" s="15"/>
      <c r="P145" s="15"/>
      <c r="Q145" s="15"/>
    </row>
    <row r="146" spans="1:17" s="142" customFormat="1" ht="54" customHeight="1" thickBot="1">
      <c r="A146" s="136"/>
      <c r="B146" s="136"/>
      <c r="C146" s="136"/>
      <c r="D146" s="137"/>
      <c r="E146" s="138"/>
      <c r="F146" s="139"/>
      <c r="G146" s="139"/>
      <c r="H146" s="139"/>
      <c r="I146" s="139"/>
      <c r="J146" s="139"/>
      <c r="K146" s="139"/>
      <c r="L146" s="139"/>
      <c r="M146" s="140"/>
      <c r="N146" s="141"/>
      <c r="O146" s="11"/>
      <c r="P146" s="11"/>
      <c r="Q146" s="11"/>
    </row>
    <row r="147" spans="1:12" ht="25.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</row>
    <row r="148" spans="10:12" ht="25.5">
      <c r="J148" s="143"/>
      <c r="K148" s="143"/>
      <c r="L148" s="143"/>
    </row>
    <row r="149" spans="10:12" ht="25.5">
      <c r="J149" s="143"/>
      <c r="K149" s="143"/>
      <c r="L149" s="143"/>
    </row>
    <row r="150" spans="10:12" ht="25.5">
      <c r="J150" s="143"/>
      <c r="K150" s="143"/>
      <c r="L150" s="143"/>
    </row>
    <row r="156" s="145" customFormat="1" ht="25.5"/>
    <row r="157" s="145" customFormat="1" ht="25.5"/>
    <row r="158" s="145" customFormat="1" ht="25.5"/>
    <row r="159" s="145" customFormat="1" ht="25.5"/>
    <row r="160" s="145" customFormat="1" ht="25.5"/>
    <row r="161" s="145" customFormat="1" ht="25.5"/>
    <row r="162" s="145" customFormat="1" ht="25.5"/>
    <row r="163" s="145" customFormat="1" ht="25.5"/>
    <row r="164" s="145" customFormat="1" ht="25.5"/>
    <row r="165" s="145" customFormat="1" ht="25.5"/>
    <row r="166" s="145" customFormat="1" ht="25.5"/>
    <row r="167" s="145" customFormat="1" ht="25.5"/>
    <row r="168" s="145" customFormat="1" ht="25.5"/>
    <row r="169" s="145" customFormat="1" ht="25.5"/>
    <row r="170" s="145" customFormat="1" ht="25.5"/>
    <row r="171" s="145" customFormat="1" ht="25.5"/>
    <row r="172" s="145" customFormat="1" ht="25.5"/>
    <row r="173" s="145" customFormat="1" ht="25.5"/>
    <row r="174" s="145" customFormat="1" ht="25.5"/>
    <row r="175" s="145" customFormat="1" ht="25.5"/>
    <row r="176" s="145" customFormat="1" ht="25.5"/>
    <row r="177" s="145" customFormat="1" ht="25.5"/>
    <row r="178" s="145" customFormat="1" ht="25.5"/>
    <row r="179" s="145" customFormat="1" ht="25.5"/>
    <row r="180" s="145" customFormat="1" ht="25.5"/>
    <row r="181" s="145" customFormat="1" ht="25.5"/>
    <row r="182" s="145" customFormat="1" ht="25.5"/>
    <row r="183" s="145" customFormat="1" ht="25.5"/>
    <row r="184" s="145" customFormat="1" ht="25.5"/>
    <row r="185" s="145" customFormat="1" ht="25.5"/>
    <row r="186" s="145" customFormat="1" ht="25.5"/>
    <row r="187" s="145" customFormat="1" ht="25.5"/>
    <row r="188" s="145" customFormat="1" ht="25.5"/>
    <row r="189" s="145" customFormat="1" ht="25.5"/>
    <row r="190" s="145" customFormat="1" ht="25.5"/>
    <row r="191" s="145" customFormat="1" ht="25.5"/>
    <row r="192" s="145" customFormat="1" ht="25.5"/>
    <row r="193" s="145" customFormat="1" ht="25.5"/>
    <row r="194" s="145" customFormat="1" ht="25.5"/>
    <row r="195" s="145" customFormat="1" ht="25.5"/>
    <row r="196" s="145" customFormat="1" ht="25.5"/>
    <row r="197" s="145" customFormat="1" ht="25.5"/>
    <row r="198" s="145" customFormat="1" ht="25.5"/>
    <row r="199" s="145" customFormat="1" ht="25.5"/>
    <row r="200" s="145" customFormat="1" ht="25.5"/>
    <row r="201" s="145" customFormat="1" ht="25.5"/>
    <row r="202" s="145" customFormat="1" ht="25.5"/>
    <row r="203" s="145" customFormat="1" ht="25.5"/>
    <row r="204" s="145" customFormat="1" ht="25.5"/>
    <row r="205" s="145" customFormat="1" ht="25.5"/>
    <row r="206" s="145" customFormat="1" ht="25.5"/>
    <row r="207" s="145" customFormat="1" ht="25.5"/>
    <row r="208" s="145" customFormat="1" ht="25.5"/>
    <row r="209" s="145" customFormat="1" ht="25.5"/>
    <row r="210" s="145" customFormat="1" ht="25.5"/>
    <row r="211" s="145" customFormat="1" ht="25.5"/>
    <row r="212" s="145" customFormat="1" ht="25.5"/>
    <row r="213" s="145" customFormat="1" ht="25.5"/>
    <row r="214" s="145" customFormat="1" ht="25.5"/>
    <row r="215" s="145" customFormat="1" ht="25.5"/>
    <row r="216" s="145" customFormat="1" ht="25.5"/>
    <row r="217" s="145" customFormat="1" ht="25.5"/>
    <row r="218" s="145" customFormat="1" ht="25.5"/>
    <row r="219" s="145" customFormat="1" ht="25.5"/>
    <row r="220" s="145" customFormat="1" ht="25.5"/>
    <row r="221" s="145" customFormat="1" ht="25.5"/>
    <row r="222" s="145" customFormat="1" ht="25.5"/>
    <row r="223" s="145" customFormat="1" ht="25.5"/>
    <row r="224" s="145" customFormat="1" ht="25.5"/>
    <row r="225" s="145" customFormat="1" ht="25.5"/>
    <row r="226" s="145" customFormat="1" ht="25.5"/>
    <row r="227" s="145" customFormat="1" ht="25.5"/>
    <row r="228" s="145" customFormat="1" ht="25.5"/>
    <row r="229" s="145" customFormat="1" ht="25.5"/>
    <row r="230" s="145" customFormat="1" ht="25.5"/>
    <row r="231" s="145" customFormat="1" ht="25.5"/>
    <row r="232" s="145" customFormat="1" ht="25.5"/>
    <row r="233" s="145" customFormat="1" ht="25.5"/>
    <row r="234" s="145" customFormat="1" ht="25.5"/>
    <row r="235" s="145" customFormat="1" ht="25.5"/>
    <row r="236" s="145" customFormat="1" ht="25.5"/>
    <row r="237" s="145" customFormat="1" ht="25.5"/>
    <row r="238" s="145" customFormat="1" ht="25.5"/>
    <row r="239" s="145" customFormat="1" ht="25.5"/>
    <row r="240" s="145" customFormat="1" ht="25.5"/>
    <row r="241" s="145" customFormat="1" ht="25.5"/>
    <row r="242" s="145" customFormat="1" ht="25.5"/>
    <row r="243" s="145" customFormat="1" ht="25.5"/>
    <row r="244" s="145" customFormat="1" ht="25.5"/>
    <row r="245" s="145" customFormat="1" ht="25.5"/>
    <row r="246" s="145" customFormat="1" ht="25.5"/>
    <row r="247" s="145" customFormat="1" ht="25.5"/>
    <row r="248" s="145" customFormat="1" ht="25.5"/>
    <row r="249" s="145" customFormat="1" ht="25.5"/>
    <row r="250" s="145" customFormat="1" ht="25.5"/>
    <row r="251" s="145" customFormat="1" ht="25.5"/>
    <row r="252" s="145" customFormat="1" ht="25.5"/>
    <row r="253" s="145" customFormat="1" ht="25.5"/>
    <row r="254" s="145" customFormat="1" ht="25.5"/>
    <row r="255" s="145" customFormat="1" ht="25.5"/>
    <row r="256" s="145" customFormat="1" ht="25.5"/>
    <row r="257" s="145" customFormat="1" ht="25.5"/>
    <row r="258" s="145" customFormat="1" ht="25.5"/>
    <row r="259" s="145" customFormat="1" ht="25.5"/>
    <row r="260" s="145" customFormat="1" ht="25.5"/>
    <row r="261" s="145" customFormat="1" ht="25.5"/>
    <row r="262" s="145" customFormat="1" ht="25.5"/>
    <row r="263" s="145" customFormat="1" ht="25.5"/>
    <row r="264" s="145" customFormat="1" ht="25.5"/>
    <row r="265" s="145" customFormat="1" ht="25.5"/>
    <row r="266" s="145" customFormat="1" ht="25.5"/>
    <row r="267" s="145" customFormat="1" ht="25.5"/>
    <row r="268" s="145" customFormat="1" ht="25.5"/>
    <row r="269" s="145" customFormat="1" ht="25.5"/>
    <row r="270" s="145" customFormat="1" ht="25.5"/>
    <row r="271" s="145" customFormat="1" ht="25.5"/>
    <row r="272" s="145" customFormat="1" ht="25.5"/>
    <row r="273" s="145" customFormat="1" ht="25.5"/>
    <row r="274" s="145" customFormat="1" ht="25.5"/>
    <row r="275" s="145" customFormat="1" ht="25.5"/>
    <row r="276" s="145" customFormat="1" ht="25.5"/>
    <row r="277" s="145" customFormat="1" ht="25.5"/>
    <row r="278" s="145" customFormat="1" ht="25.5"/>
    <row r="279" s="145" customFormat="1" ht="25.5"/>
    <row r="280" s="145" customFormat="1" ht="25.5"/>
    <row r="281" s="145" customFormat="1" ht="25.5"/>
    <row r="282" s="145" customFormat="1" ht="25.5"/>
    <row r="283" s="145" customFormat="1" ht="25.5"/>
    <row r="284" s="145" customFormat="1" ht="25.5"/>
    <row r="285" s="145" customFormat="1" ht="25.5"/>
    <row r="286" s="145" customFormat="1" ht="25.5"/>
    <row r="287" s="145" customFormat="1" ht="25.5"/>
    <row r="288" s="145" customFormat="1" ht="25.5"/>
    <row r="289" s="145" customFormat="1" ht="25.5"/>
    <row r="290" s="145" customFormat="1" ht="25.5"/>
    <row r="291" s="145" customFormat="1" ht="25.5"/>
    <row r="292" s="145" customFormat="1" ht="25.5"/>
    <row r="293" s="145" customFormat="1" ht="25.5"/>
    <row r="294" s="145" customFormat="1" ht="25.5"/>
    <row r="295" s="145" customFormat="1" ht="25.5"/>
    <row r="296" s="145" customFormat="1" ht="25.5"/>
    <row r="297" s="145" customFormat="1" ht="25.5"/>
    <row r="298" s="145" customFormat="1" ht="25.5"/>
    <row r="299" s="145" customFormat="1" ht="25.5"/>
    <row r="300" s="145" customFormat="1" ht="25.5"/>
    <row r="301" s="145" customFormat="1" ht="25.5"/>
    <row r="302" s="145" customFormat="1" ht="25.5"/>
    <row r="303" s="145" customFormat="1" ht="25.5"/>
    <row r="304" s="145" customFormat="1" ht="25.5"/>
    <row r="305" s="145" customFormat="1" ht="25.5"/>
    <row r="306" s="145" customFormat="1" ht="25.5"/>
    <row r="307" s="145" customFormat="1" ht="25.5"/>
    <row r="308" s="145" customFormat="1" ht="25.5"/>
    <row r="309" s="145" customFormat="1" ht="25.5"/>
    <row r="310" s="145" customFormat="1" ht="25.5"/>
    <row r="311" s="145" customFormat="1" ht="25.5"/>
    <row r="312" s="145" customFormat="1" ht="25.5"/>
    <row r="313" s="145" customFormat="1" ht="25.5"/>
    <row r="314" s="145" customFormat="1" ht="25.5"/>
    <row r="315" s="145" customFormat="1" ht="25.5"/>
    <row r="316" s="145" customFormat="1" ht="25.5"/>
    <row r="317" s="145" customFormat="1" ht="25.5"/>
    <row r="318" s="145" customFormat="1" ht="25.5"/>
    <row r="319" s="145" customFormat="1" ht="25.5"/>
    <row r="320" s="145" customFormat="1" ht="25.5"/>
    <row r="321" s="145" customFormat="1" ht="25.5"/>
    <row r="322" s="145" customFormat="1" ht="25.5"/>
    <row r="323" s="145" customFormat="1" ht="25.5"/>
    <row r="324" s="145" customFormat="1" ht="25.5"/>
    <row r="325" s="145" customFormat="1" ht="25.5"/>
    <row r="326" s="145" customFormat="1" ht="25.5"/>
    <row r="327" s="145" customFormat="1" ht="25.5"/>
    <row r="328" s="145" customFormat="1" ht="25.5"/>
    <row r="329" s="145" customFormat="1" ht="25.5"/>
    <row r="330" s="145" customFormat="1" ht="25.5"/>
    <row r="331" s="145" customFormat="1" ht="25.5"/>
    <row r="332" s="145" customFormat="1" ht="25.5"/>
    <row r="333" s="145" customFormat="1" ht="25.5"/>
    <row r="334" s="145" customFormat="1" ht="25.5"/>
    <row r="335" s="145" customFormat="1" ht="25.5"/>
    <row r="336" s="145" customFormat="1" ht="25.5"/>
    <row r="337" s="145" customFormat="1" ht="25.5"/>
    <row r="338" s="145" customFormat="1" ht="25.5"/>
    <row r="339" s="145" customFormat="1" ht="25.5"/>
    <row r="340" s="145" customFormat="1" ht="25.5"/>
    <row r="341" s="145" customFormat="1" ht="25.5"/>
    <row r="342" s="145" customFormat="1" ht="25.5"/>
    <row r="343" s="145" customFormat="1" ht="25.5"/>
    <row r="344" s="145" customFormat="1" ht="25.5"/>
    <row r="345" s="145" customFormat="1" ht="25.5"/>
    <row r="346" s="145" customFormat="1" ht="25.5"/>
    <row r="347" s="145" customFormat="1" ht="25.5"/>
    <row r="348" s="145" customFormat="1" ht="25.5"/>
    <row r="349" s="145" customFormat="1" ht="25.5"/>
    <row r="350" s="145" customFormat="1" ht="25.5"/>
    <row r="351" s="145" customFormat="1" ht="25.5"/>
    <row r="352" s="145" customFormat="1" ht="25.5"/>
    <row r="353" s="145" customFormat="1" ht="25.5"/>
    <row r="354" s="145" customFormat="1" ht="25.5"/>
    <row r="355" s="145" customFormat="1" ht="25.5"/>
    <row r="356" s="145" customFormat="1" ht="25.5"/>
    <row r="357" s="145" customFormat="1" ht="25.5"/>
    <row r="358" s="145" customFormat="1" ht="25.5"/>
    <row r="359" s="145" customFormat="1" ht="25.5"/>
    <row r="360" s="145" customFormat="1" ht="25.5"/>
    <row r="361" s="145" customFormat="1" ht="25.5"/>
    <row r="362" s="145" customFormat="1" ht="25.5"/>
    <row r="363" s="145" customFormat="1" ht="25.5"/>
    <row r="364" s="145" customFormat="1" ht="25.5"/>
    <row r="365" s="145" customFormat="1" ht="25.5"/>
    <row r="366" s="145" customFormat="1" ht="25.5"/>
    <row r="367" s="145" customFormat="1" ht="25.5"/>
    <row r="368" s="145" customFormat="1" ht="25.5"/>
    <row r="369" s="145" customFormat="1" ht="25.5"/>
    <row r="370" s="145" customFormat="1" ht="25.5"/>
    <row r="371" s="145" customFormat="1" ht="25.5"/>
    <row r="372" s="145" customFormat="1" ht="25.5"/>
    <row r="373" s="145" customFormat="1" ht="25.5"/>
    <row r="374" s="145" customFormat="1" ht="25.5"/>
    <row r="375" s="145" customFormat="1" ht="25.5"/>
    <row r="376" s="145" customFormat="1" ht="25.5"/>
    <row r="377" s="145" customFormat="1" ht="25.5"/>
    <row r="378" s="145" customFormat="1" ht="25.5"/>
    <row r="379" s="145" customFormat="1" ht="25.5"/>
    <row r="380" s="145" customFormat="1" ht="25.5"/>
    <row r="381" s="145" customFormat="1" ht="25.5"/>
    <row r="382" s="145" customFormat="1" ht="25.5"/>
    <row r="383" s="145" customFormat="1" ht="25.5"/>
    <row r="384" s="145" customFormat="1" ht="25.5"/>
    <row r="385" s="145" customFormat="1" ht="25.5"/>
    <row r="386" s="145" customFormat="1" ht="25.5"/>
    <row r="387" s="145" customFormat="1" ht="25.5"/>
    <row r="388" s="145" customFormat="1" ht="25.5"/>
    <row r="389" s="145" customFormat="1" ht="25.5"/>
    <row r="390" s="145" customFormat="1" ht="25.5"/>
    <row r="391" s="145" customFormat="1" ht="25.5"/>
    <row r="392" s="145" customFormat="1" ht="25.5"/>
    <row r="393" s="145" customFormat="1" ht="25.5"/>
    <row r="394" s="145" customFormat="1" ht="25.5"/>
    <row r="395" s="145" customFormat="1" ht="25.5"/>
    <row r="396" s="145" customFormat="1" ht="25.5"/>
    <row r="397" s="145" customFormat="1" ht="25.5"/>
    <row r="398" s="145" customFormat="1" ht="25.5"/>
    <row r="399" s="145" customFormat="1" ht="25.5"/>
    <row r="400" s="145" customFormat="1" ht="25.5"/>
    <row r="401" s="145" customFormat="1" ht="25.5"/>
    <row r="402" s="145" customFormat="1" ht="25.5"/>
    <row r="403" s="145" customFormat="1" ht="25.5"/>
    <row r="404" s="145" customFormat="1" ht="25.5"/>
    <row r="405" s="145" customFormat="1" ht="25.5"/>
    <row r="406" s="145" customFormat="1" ht="25.5"/>
    <row r="407" s="145" customFormat="1" ht="25.5"/>
    <row r="408" s="145" customFormat="1" ht="25.5"/>
    <row r="409" s="145" customFormat="1" ht="25.5"/>
    <row r="410" s="145" customFormat="1" ht="25.5"/>
    <row r="411" s="145" customFormat="1" ht="25.5"/>
    <row r="412" s="145" customFormat="1" ht="25.5"/>
    <row r="413" s="145" customFormat="1" ht="25.5"/>
    <row r="414" s="145" customFormat="1" ht="25.5"/>
    <row r="415" s="145" customFormat="1" ht="25.5"/>
    <row r="416" s="145" customFormat="1" ht="25.5"/>
    <row r="417" s="145" customFormat="1" ht="25.5"/>
    <row r="418" s="145" customFormat="1" ht="25.5"/>
    <row r="419" s="145" customFormat="1" ht="25.5"/>
    <row r="420" s="145" customFormat="1" ht="25.5"/>
    <row r="421" s="145" customFormat="1" ht="25.5"/>
    <row r="422" s="145" customFormat="1" ht="25.5"/>
    <row r="423" s="145" customFormat="1" ht="25.5"/>
    <row r="424" s="145" customFormat="1" ht="25.5"/>
    <row r="425" s="145" customFormat="1" ht="25.5"/>
    <row r="426" s="145" customFormat="1" ht="25.5"/>
    <row r="427" s="145" customFormat="1" ht="25.5"/>
    <row r="428" s="145" customFormat="1" ht="25.5"/>
    <row r="429" s="145" customFormat="1" ht="25.5"/>
    <row r="430" s="145" customFormat="1" ht="25.5"/>
    <row r="431" s="145" customFormat="1" ht="25.5"/>
    <row r="432" s="145" customFormat="1" ht="25.5"/>
    <row r="433" s="145" customFormat="1" ht="25.5"/>
    <row r="434" s="145" customFormat="1" ht="25.5"/>
    <row r="435" s="145" customFormat="1" ht="25.5"/>
    <row r="436" s="145" customFormat="1" ht="25.5"/>
    <row r="437" s="145" customFormat="1" ht="25.5"/>
    <row r="438" s="145" customFormat="1" ht="25.5"/>
    <row r="439" s="145" customFormat="1" ht="25.5"/>
    <row r="440" s="145" customFormat="1" ht="25.5"/>
    <row r="441" s="145" customFormat="1" ht="25.5"/>
    <row r="442" s="145" customFormat="1" ht="25.5"/>
    <row r="443" s="145" customFormat="1" ht="25.5"/>
    <row r="444" s="145" customFormat="1" ht="25.5"/>
    <row r="445" s="145" customFormat="1" ht="25.5"/>
    <row r="446" s="145" customFormat="1" ht="25.5"/>
    <row r="447" s="145" customFormat="1" ht="25.5"/>
    <row r="448" s="145" customFormat="1" ht="25.5"/>
    <row r="449" s="145" customFormat="1" ht="25.5"/>
    <row r="450" s="145" customFormat="1" ht="25.5"/>
    <row r="451" s="145" customFormat="1" ht="25.5"/>
    <row r="452" s="145" customFormat="1" ht="25.5"/>
    <row r="453" s="145" customFormat="1" ht="25.5"/>
    <row r="454" s="145" customFormat="1" ht="25.5"/>
    <row r="455" s="145" customFormat="1" ht="25.5"/>
    <row r="456" s="145" customFormat="1" ht="25.5"/>
    <row r="457" s="145" customFormat="1" ht="25.5"/>
    <row r="458" s="145" customFormat="1" ht="25.5"/>
    <row r="459" s="145" customFormat="1" ht="25.5"/>
    <row r="460" s="145" customFormat="1" ht="25.5"/>
    <row r="461" s="145" customFormat="1" ht="25.5"/>
    <row r="462" s="145" customFormat="1" ht="25.5"/>
    <row r="463" s="145" customFormat="1" ht="25.5"/>
    <row r="464" s="145" customFormat="1" ht="25.5"/>
    <row r="465" s="145" customFormat="1" ht="25.5"/>
    <row r="466" s="145" customFormat="1" ht="25.5"/>
    <row r="467" s="145" customFormat="1" ht="25.5"/>
    <row r="468" s="145" customFormat="1" ht="25.5"/>
    <row r="469" s="145" customFormat="1" ht="25.5"/>
    <row r="470" s="145" customFormat="1" ht="25.5"/>
    <row r="471" s="145" customFormat="1" ht="25.5"/>
    <row r="472" s="145" customFormat="1" ht="25.5"/>
    <row r="473" s="145" customFormat="1" ht="25.5"/>
    <row r="474" s="145" customFormat="1" ht="25.5"/>
    <row r="475" s="145" customFormat="1" ht="25.5"/>
    <row r="476" s="145" customFormat="1" ht="25.5"/>
    <row r="477" s="145" customFormat="1" ht="25.5"/>
    <row r="478" s="145" customFormat="1" ht="25.5"/>
    <row r="479" s="145" customFormat="1" ht="25.5"/>
    <row r="480" s="145" customFormat="1" ht="25.5"/>
    <row r="481" s="145" customFormat="1" ht="25.5"/>
    <row r="482" s="145" customFormat="1" ht="25.5"/>
    <row r="483" s="145" customFormat="1" ht="25.5"/>
    <row r="484" s="145" customFormat="1" ht="25.5"/>
    <row r="485" s="145" customFormat="1" ht="25.5"/>
    <row r="486" s="145" customFormat="1" ht="25.5"/>
    <row r="487" s="145" customFormat="1" ht="25.5"/>
    <row r="488" s="145" customFormat="1" ht="25.5"/>
    <row r="489" s="145" customFormat="1" ht="25.5"/>
    <row r="490" s="145" customFormat="1" ht="25.5"/>
    <row r="491" s="145" customFormat="1" ht="25.5"/>
    <row r="492" s="145" customFormat="1" ht="25.5"/>
    <row r="493" s="145" customFormat="1" ht="25.5"/>
    <row r="494" s="145" customFormat="1" ht="25.5"/>
    <row r="495" s="145" customFormat="1" ht="25.5"/>
    <row r="496" s="145" customFormat="1" ht="25.5"/>
    <row r="497" s="145" customFormat="1" ht="25.5"/>
    <row r="498" s="145" customFormat="1" ht="25.5"/>
    <row r="499" s="145" customFormat="1" ht="25.5"/>
    <row r="500" s="145" customFormat="1" ht="25.5"/>
    <row r="501" s="145" customFormat="1" ht="25.5"/>
    <row r="502" s="145" customFormat="1" ht="25.5"/>
    <row r="503" s="145" customFormat="1" ht="25.5"/>
    <row r="504" s="145" customFormat="1" ht="25.5"/>
    <row r="505" s="145" customFormat="1" ht="25.5"/>
    <row r="506" s="145" customFormat="1" ht="25.5"/>
    <row r="507" s="145" customFormat="1" ht="25.5"/>
    <row r="508" s="145" customFormat="1" ht="25.5"/>
    <row r="509" s="145" customFormat="1" ht="25.5"/>
    <row r="510" s="145" customFormat="1" ht="25.5"/>
    <row r="511" s="145" customFormat="1" ht="25.5"/>
    <row r="512" s="145" customFormat="1" ht="25.5"/>
    <row r="513" s="145" customFormat="1" ht="25.5"/>
    <row r="514" s="145" customFormat="1" ht="25.5"/>
    <row r="515" s="145" customFormat="1" ht="25.5"/>
    <row r="516" s="145" customFormat="1" ht="25.5"/>
    <row r="517" s="145" customFormat="1" ht="25.5"/>
    <row r="518" s="145" customFormat="1" ht="25.5"/>
    <row r="519" s="145" customFormat="1" ht="25.5"/>
    <row r="520" s="145" customFormat="1" ht="25.5"/>
    <row r="521" s="145" customFormat="1" ht="25.5"/>
    <row r="522" s="145" customFormat="1" ht="25.5"/>
    <row r="523" s="145" customFormat="1" ht="25.5"/>
    <row r="524" s="145" customFormat="1" ht="25.5"/>
    <row r="525" s="145" customFormat="1" ht="25.5"/>
    <row r="526" s="145" customFormat="1" ht="25.5"/>
    <row r="527" s="145" customFormat="1" ht="25.5"/>
    <row r="528" s="145" customFormat="1" ht="25.5"/>
    <row r="529" s="145" customFormat="1" ht="25.5"/>
    <row r="530" s="145" customFormat="1" ht="25.5"/>
    <row r="531" s="145" customFormat="1" ht="25.5"/>
    <row r="532" s="145" customFormat="1" ht="25.5"/>
    <row r="533" s="145" customFormat="1" ht="25.5"/>
    <row r="534" s="145" customFormat="1" ht="25.5"/>
    <row r="535" s="145" customFormat="1" ht="25.5"/>
    <row r="536" s="145" customFormat="1" ht="25.5"/>
    <row r="537" s="145" customFormat="1" ht="25.5"/>
    <row r="538" s="145" customFormat="1" ht="25.5"/>
    <row r="539" s="145" customFormat="1" ht="25.5"/>
    <row r="540" s="145" customFormat="1" ht="25.5"/>
    <row r="541" s="145" customFormat="1" ht="25.5"/>
    <row r="542" s="145" customFormat="1" ht="25.5"/>
    <row r="543" s="145" customFormat="1" ht="25.5"/>
    <row r="544" s="145" customFormat="1" ht="25.5"/>
    <row r="545" s="145" customFormat="1" ht="25.5"/>
    <row r="546" s="145" customFormat="1" ht="25.5"/>
    <row r="547" s="145" customFormat="1" ht="25.5"/>
    <row r="548" s="145" customFormat="1" ht="25.5"/>
    <row r="549" s="145" customFormat="1" ht="25.5"/>
    <row r="550" s="145" customFormat="1" ht="25.5"/>
    <row r="551" s="145" customFormat="1" ht="25.5"/>
    <row r="552" s="145" customFormat="1" ht="25.5"/>
    <row r="553" s="145" customFormat="1" ht="25.5"/>
    <row r="554" s="145" customFormat="1" ht="25.5"/>
    <row r="555" s="145" customFormat="1" ht="25.5"/>
    <row r="556" s="145" customFormat="1" ht="25.5"/>
    <row r="557" s="145" customFormat="1" ht="25.5"/>
    <row r="558" s="145" customFormat="1" ht="25.5"/>
    <row r="559" s="145" customFormat="1" ht="25.5"/>
    <row r="560" s="145" customFormat="1" ht="25.5"/>
    <row r="561" s="145" customFormat="1" ht="25.5"/>
    <row r="562" s="145" customFormat="1" ht="25.5"/>
    <row r="563" s="145" customFormat="1" ht="25.5"/>
    <row r="564" s="145" customFormat="1" ht="25.5"/>
    <row r="565" s="145" customFormat="1" ht="25.5"/>
    <row r="566" s="145" customFormat="1" ht="25.5"/>
    <row r="567" s="145" customFormat="1" ht="25.5"/>
    <row r="568" s="145" customFormat="1" ht="25.5"/>
    <row r="569" s="145" customFormat="1" ht="25.5"/>
    <row r="570" s="145" customFormat="1" ht="25.5"/>
    <row r="571" s="145" customFormat="1" ht="25.5"/>
    <row r="572" s="145" customFormat="1" ht="25.5"/>
    <row r="573" s="145" customFormat="1" ht="25.5"/>
    <row r="574" s="145" customFormat="1" ht="25.5"/>
    <row r="575" s="145" customFormat="1" ht="25.5"/>
    <row r="576" s="145" customFormat="1" ht="25.5"/>
    <row r="577" s="145" customFormat="1" ht="25.5"/>
    <row r="578" s="145" customFormat="1" ht="25.5"/>
    <row r="579" s="145" customFormat="1" ht="25.5"/>
    <row r="580" s="145" customFormat="1" ht="25.5"/>
    <row r="581" s="145" customFormat="1" ht="25.5"/>
    <row r="582" s="145" customFormat="1" ht="25.5"/>
    <row r="583" s="145" customFormat="1" ht="25.5"/>
    <row r="584" s="145" customFormat="1" ht="25.5"/>
    <row r="585" s="145" customFormat="1" ht="25.5"/>
    <row r="586" s="145" customFormat="1" ht="25.5"/>
    <row r="587" s="145" customFormat="1" ht="25.5"/>
    <row r="588" s="145" customFormat="1" ht="25.5"/>
    <row r="589" s="145" customFormat="1" ht="25.5"/>
    <row r="590" s="145" customFormat="1" ht="25.5"/>
    <row r="591" s="145" customFormat="1" ht="25.5"/>
    <row r="592" s="145" customFormat="1" ht="25.5"/>
    <row r="593" s="145" customFormat="1" ht="25.5"/>
    <row r="594" s="145" customFormat="1" ht="25.5"/>
    <row r="595" s="145" customFormat="1" ht="25.5"/>
    <row r="596" s="145" customFormat="1" ht="25.5"/>
    <row r="597" s="145" customFormat="1" ht="25.5"/>
    <row r="598" s="145" customFormat="1" ht="25.5"/>
    <row r="599" s="145" customFormat="1" ht="25.5"/>
    <row r="600" s="145" customFormat="1" ht="25.5"/>
    <row r="601" s="145" customFormat="1" ht="25.5"/>
    <row r="602" s="145" customFormat="1" ht="25.5"/>
    <row r="603" s="145" customFormat="1" ht="25.5"/>
    <row r="604" s="145" customFormat="1" ht="25.5"/>
    <row r="605" s="145" customFormat="1" ht="25.5"/>
    <row r="606" s="145" customFormat="1" ht="25.5"/>
    <row r="607" s="145" customFormat="1" ht="25.5"/>
    <row r="608" s="145" customFormat="1" ht="25.5"/>
    <row r="609" s="145" customFormat="1" ht="25.5"/>
    <row r="610" s="145" customFormat="1" ht="25.5"/>
    <row r="611" s="145" customFormat="1" ht="25.5"/>
    <row r="612" s="145" customFormat="1" ht="25.5"/>
    <row r="613" s="145" customFormat="1" ht="25.5"/>
    <row r="614" s="145" customFormat="1" ht="25.5"/>
    <row r="615" s="145" customFormat="1" ht="25.5"/>
    <row r="616" s="145" customFormat="1" ht="25.5"/>
    <row r="617" s="145" customFormat="1" ht="25.5"/>
    <row r="618" s="145" customFormat="1" ht="25.5"/>
  </sheetData>
  <sheetProtection/>
  <mergeCells count="13">
    <mergeCell ref="H3:H4"/>
    <mergeCell ref="I3:I4"/>
    <mergeCell ref="K3:K4"/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Тетяна Ернестівна Чернова</cp:lastModifiedBy>
  <dcterms:created xsi:type="dcterms:W3CDTF">2016-11-29T08:29:20Z</dcterms:created>
  <dcterms:modified xsi:type="dcterms:W3CDTF">2016-11-29T10:05:08Z</dcterms:modified>
  <cp:category/>
  <cp:version/>
  <cp:contentType/>
  <cp:contentStatus/>
</cp:coreProperties>
</file>