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доходи 2014\щоденні надходження 2014\"/>
    </mc:Choice>
  </mc:AlternateContent>
  <bookViews>
    <workbookView xWindow="0" yWindow="0" windowWidth="15360" windowHeight="7755"/>
  </bookViews>
  <sheets>
    <sheet name="порівняння липня 2014 з 2013" sheetId="1" r:id="rId1"/>
  </sheets>
  <definedNames>
    <definedName name="_xlnm.Print_Area" localSheetId="0">'порівняння липня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D33" i="1" l="1"/>
  <c r="D28" i="1"/>
  <c r="D10" i="1"/>
  <c r="D8" i="1"/>
  <c r="C110" i="1" l="1"/>
  <c r="G109" i="1"/>
  <c r="H109" i="1" s="1"/>
  <c r="F109" i="1"/>
  <c r="D109" i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G64" i="1"/>
  <c r="H64" i="1" s="1"/>
  <c r="F64" i="1"/>
  <c r="D64" i="1"/>
  <c r="C64" i="1"/>
  <c r="J63" i="1"/>
  <c r="I63" i="1"/>
  <c r="H63" i="1"/>
  <c r="E63" i="1"/>
  <c r="J62" i="1"/>
  <c r="I62" i="1"/>
  <c r="H62" i="1"/>
  <c r="E62" i="1"/>
  <c r="G61" i="1"/>
  <c r="H61" i="1" s="1"/>
  <c r="F61" i="1"/>
  <c r="D61" i="1"/>
  <c r="I61" i="1" s="1"/>
  <c r="C61" i="1"/>
  <c r="C49" i="1" s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F49" i="1" s="1"/>
  <c r="F37" i="1" s="1"/>
  <c r="D50" i="1"/>
  <c r="C50" i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G44" i="1"/>
  <c r="H44" i="1" s="1"/>
  <c r="F44" i="1"/>
  <c r="D44" i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G40" i="1"/>
  <c r="H40" i="1" s="1"/>
  <c r="F40" i="1"/>
  <c r="D40" i="1"/>
  <c r="C40" i="1"/>
  <c r="G39" i="1"/>
  <c r="H39" i="1" s="1"/>
  <c r="F39" i="1"/>
  <c r="D39" i="1"/>
  <c r="I39" i="1" s="1"/>
  <c r="C39" i="1"/>
  <c r="F38" i="1"/>
  <c r="C38" i="1"/>
  <c r="J36" i="1"/>
  <c r="I36" i="1"/>
  <c r="H36" i="1"/>
  <c r="E36" i="1"/>
  <c r="G35" i="1"/>
  <c r="H35" i="1" s="1"/>
  <c r="F35" i="1"/>
  <c r="D35" i="1"/>
  <c r="I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G31" i="1"/>
  <c r="H31" i="1" s="1"/>
  <c r="F31" i="1"/>
  <c r="F110" i="1" s="1"/>
  <c r="D31" i="1"/>
  <c r="C31" i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G24" i="1"/>
  <c r="H24" i="1" s="1"/>
  <c r="F24" i="1"/>
  <c r="D24" i="1"/>
  <c r="C24" i="1"/>
  <c r="C14" i="1" s="1"/>
  <c r="C6" i="1" s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G17" i="1"/>
  <c r="H17" i="1" s="1"/>
  <c r="F17" i="1"/>
  <c r="D17" i="1"/>
  <c r="C17" i="1"/>
  <c r="J16" i="1"/>
  <c r="I16" i="1"/>
  <c r="J15" i="1"/>
  <c r="I15" i="1"/>
  <c r="H15" i="1"/>
  <c r="E15" i="1"/>
  <c r="F14" i="1"/>
  <c r="F6" i="1" s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G7" i="1"/>
  <c r="H7" i="1" s="1"/>
  <c r="F7" i="1"/>
  <c r="D7" i="1"/>
  <c r="E7" i="1" s="1"/>
  <c r="C7" i="1"/>
  <c r="J39" i="1" l="1"/>
  <c r="I64" i="1"/>
  <c r="J61" i="1"/>
  <c r="J44" i="1"/>
  <c r="I44" i="1"/>
  <c r="I40" i="1"/>
  <c r="G38" i="1"/>
  <c r="H38" i="1" s="1"/>
  <c r="I31" i="1"/>
  <c r="G110" i="1"/>
  <c r="H110" i="1" s="1"/>
  <c r="J24" i="1"/>
  <c r="I17" i="1"/>
  <c r="J109" i="1"/>
  <c r="J64" i="1"/>
  <c r="D49" i="1"/>
  <c r="E49" i="1" s="1"/>
  <c r="I50" i="1"/>
  <c r="E50" i="1"/>
  <c r="J50" i="1"/>
  <c r="D38" i="1"/>
  <c r="E38" i="1" s="1"/>
  <c r="J40" i="1"/>
  <c r="J35" i="1"/>
  <c r="J31" i="1"/>
  <c r="D110" i="1"/>
  <c r="C94" i="1"/>
  <c r="C37" i="1"/>
  <c r="F94" i="1"/>
  <c r="I7" i="1"/>
  <c r="E17" i="1"/>
  <c r="J7" i="1"/>
  <c r="D14" i="1"/>
  <c r="J17" i="1"/>
  <c r="E24" i="1"/>
  <c r="I24" i="1"/>
  <c r="G49" i="1"/>
  <c r="E109" i="1"/>
  <c r="I109" i="1"/>
  <c r="G14" i="1"/>
  <c r="E31" i="1"/>
  <c r="E35" i="1"/>
  <c r="E39" i="1"/>
  <c r="E40" i="1"/>
  <c r="E44" i="1"/>
  <c r="E61" i="1"/>
  <c r="E64" i="1"/>
  <c r="J110" i="1" l="1"/>
  <c r="I38" i="1"/>
  <c r="J38" i="1"/>
  <c r="D37" i="1"/>
  <c r="E37" i="1" s="1"/>
  <c r="I110" i="1"/>
  <c r="E110" i="1"/>
  <c r="H49" i="1"/>
  <c r="I49" i="1"/>
  <c r="J49" i="1"/>
  <c r="G37" i="1"/>
  <c r="I14" i="1"/>
  <c r="E14" i="1"/>
  <c r="J14" i="1"/>
  <c r="D6" i="1"/>
  <c r="G6" i="1"/>
  <c r="H14" i="1"/>
  <c r="H6" i="1" l="1"/>
  <c r="G94" i="1"/>
  <c r="H94" i="1" s="1"/>
  <c r="D94" i="1"/>
  <c r="E6" i="1"/>
  <c r="J6" i="1"/>
  <c r="I6" i="1"/>
  <c r="H37" i="1"/>
  <c r="J37" i="1"/>
  <c r="I37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<sst xmlns="http://schemas.openxmlformats.org/spreadsheetml/2006/main" count="242" uniqueCount="144">
  <si>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</si>
  <si>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</si>
  <si>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</si>
  <si>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% виконання до плану 2014 року</t>
  </si>
  <si>
    <t>Індикативні показники по доходах загального фонду бюджету на 2013 рік</t>
  </si>
  <si>
    <t>% виконання до  плану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</si>
  <si>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</si>
  <si>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</si>
  <si>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</si>
  <si>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</si>
  <si>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</si>
  <si>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</si>
  <si>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</si>
  <si>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</si>
  <si>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</si>
  <si>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</si>
  <si>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</si>
  <si>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</si>
  <si>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</si>
  <si>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</si>
  <si>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</si>
  <si>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</si>
  <si>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</si>
  <si>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</si>
  <si>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</si>
  <si>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</si>
  <si>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</si>
  <si>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</si>
  <si>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</si>
  <si>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</si>
  <si>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</si>
  <si>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</si>
  <si>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</si>
  <si>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</si>
  <si>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</si>
  <si>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</si>
  <si>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</si>
  <si>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</si>
  <si>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</si>
  <si>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</si>
  <si>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</si>
  <si>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</si>
  <si>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</si>
  <si>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</si>
  <si>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</si>
  <si>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</si>
  <si>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</si>
  <si>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</si>
  <si>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</si>
  <si>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</si>
  <si>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</si>
  <si>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</si>
  <si>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</si>
  <si>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</si>
  <si>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</si>
  <si>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</si>
  <si>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</si>
  <si>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</si>
  <si>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</si>
  <si>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</si>
  <si>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</si>
  <si>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</si>
  <si>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</si>
  <si>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</si>
  <si>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</si>
  <si>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</si>
  <si>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</si>
  <si>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</si>
  <si>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</si>
  <si>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</si>
  <si>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</si>
  <si>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</si>
  <si>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</si>
  <si>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</si>
  <si>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</si>
  <si>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</si>
  <si>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</si>
  <si>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</si>
  <si>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</si>
  <si>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</si>
  <si>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</si>
  <si>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</si>
  <si>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</si>
  <si>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</si>
  <si>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</si>
  <si>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</si>
  <si>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</si>
  <si>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</si>
  <si>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</si>
  <si>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</si>
  <si>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</si>
  <si>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</si>
  <si>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</si>
  <si>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</si>
  <si>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</si>
  <si>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</si>
  <si>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</si>
  <si>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</si>
  <si>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</si>
  <si>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</si>
  <si>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</si>
  <si>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</si>
  <si>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</si>
  <si>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</si>
  <si>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</si>
  <si>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</si>
  <si>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</si>
  <si>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</si>
  <si>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</si>
  <si>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</si>
  <si>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</si>
  <si>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</si>
  <si>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</si>
  <si>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</si>
  <si>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</si>
  <si>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</si>
  <si>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</si>
  <si>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</si>
  <si>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</si>
  <si>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</si>
  <si>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</si>
  <si>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</si>
  <si>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</si>
  <si>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</si>
  <si>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</si>
  <si>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</si>
  <si>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</si>
  <si>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</si>
  <si>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</si>
  <si>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</si>
  <si>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</si>
  <si>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</si>
  <si>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</si>
  <si>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</si>
  <si>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</si>
  <si>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</si>
  <si>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</si>
  <si>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</si>
  <si>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</si>
  <si>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</si>
  <si>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січень-липень 2014 року в порівнянні з січнем-липнем 2013 року</t>
  </si>
  <si>
    <t>Фактичні надходження за січень-липень 2013 року</t>
  </si>
  <si>
    <t>Відхилення фактичних надходжень 7 місяців 2014 року від фактичних надходжень 7 місяців 2013 року</t>
  </si>
  <si>
    <t>Фактичні надходження за січень-липень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</si>
</sst>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75" zoomScaleNormal="75" zoomScaleSheetLayoutView="75" workbookViewId="0">
      <pane xSplit="2" ySplit="6" topLeftCell="F94" activePane="bottomRight" state="frozen"/>
      <selection pane="topRight" activeCell="C1" sqref="C1"/>
      <selection pane="bottomLeft" activeCell="A7" sqref="A7"/>
      <selection pane="bottomRight" activeCell="G106" sqref="G106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140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38.75" customHeight="1" thickBot="1" x14ac:dyDescent="0.3">
      <c r="A5" s="5" t="s">
        <v>0</v>
      </c>
      <c r="B5" s="6" t="s">
        <v>1</v>
      </c>
      <c r="C5" s="6" t="s">
        <v>2</v>
      </c>
      <c r="D5" s="7" t="s">
        <v>143</v>
      </c>
      <c r="E5" s="6" t="s">
        <v>3</v>
      </c>
      <c r="F5" s="6" t="s">
        <v>4</v>
      </c>
      <c r="G5" s="8" t="s">
        <v>141</v>
      </c>
      <c r="H5" s="6" t="s">
        <v>5</v>
      </c>
      <c r="I5" s="6" t="s">
        <v>142</v>
      </c>
      <c r="J5" s="6" t="s">
        <v>6</v>
      </c>
      <c r="K5" s="9"/>
      <c r="L5" s="9"/>
    </row>
    <row r="6" spans="1:12" s="20" customFormat="1" x14ac:dyDescent="0.25">
      <c r="A6" s="10" t="s">
        <v>7</v>
      </c>
      <c r="B6" s="11" t="s">
        <v>8</v>
      </c>
      <c r="C6" s="12">
        <f>C7+C14+C30+C31+C35</f>
        <v>1237256.7999999998</v>
      </c>
      <c r="D6" s="13">
        <f>D7+D14+D30+D31+D35</f>
        <v>671093.059855</v>
      </c>
      <c r="E6" s="14">
        <f>D6/C6*100</f>
        <v>54.240401819169634</v>
      </c>
      <c r="F6" s="13">
        <f>F7+F14+F30+F31+F35</f>
        <v>1237719.3</v>
      </c>
      <c r="G6" s="15">
        <f>G7+G14+G30+G31+G35</f>
        <v>654618.34744000016</v>
      </c>
      <c r="H6" s="16">
        <f>G6/F6*100</f>
        <v>52.889079732375521</v>
      </c>
      <c r="I6" s="17">
        <f t="shared" ref="I6:I69" si="0">D6-G6</f>
        <v>16474.712414999842</v>
      </c>
      <c r="J6" s="18">
        <f t="shared" ref="J6:J19" si="1">D6/G6*100</f>
        <v>102.51668968329824</v>
      </c>
      <c r="K6" s="19"/>
      <c r="L6" s="19"/>
    </row>
    <row r="7" spans="1:12" s="4" customFormat="1" ht="36" customHeight="1" x14ac:dyDescent="0.3">
      <c r="A7" s="21" t="s">
        <v>9</v>
      </c>
      <c r="B7" s="22" t="s">
        <v>10</v>
      </c>
      <c r="C7" s="23">
        <f>C8+C9+C10</f>
        <v>907992.6</v>
      </c>
      <c r="D7" s="24">
        <f>D8+D9+D10</f>
        <v>496895.30854500004</v>
      </c>
      <c r="E7" s="25">
        <f t="shared" ref="E7:E70" si="2">D7/C7*100</f>
        <v>54.724598916885448</v>
      </c>
      <c r="F7" s="24">
        <f>F8+F9+F10</f>
        <v>872350.3</v>
      </c>
      <c r="G7" s="24">
        <f>G8+G9+G10</f>
        <v>472363.60347000015</v>
      </c>
      <c r="H7" s="26">
        <f>G7/F7*100</f>
        <v>54.14838551325083</v>
      </c>
      <c r="I7" s="27">
        <f t="shared" si="0"/>
        <v>24531.705074999889</v>
      </c>
      <c r="J7" s="28">
        <f t="shared" si="1"/>
        <v>105.19339443064391</v>
      </c>
      <c r="K7" s="29"/>
      <c r="L7" s="29"/>
    </row>
    <row r="8" spans="1:12" s="4" customFormat="1" ht="21" customHeight="1" x14ac:dyDescent="0.3">
      <c r="A8" s="30" t="s">
        <v>11</v>
      </c>
      <c r="B8" s="31" t="s">
        <v>12</v>
      </c>
      <c r="C8" s="32">
        <v>906966.5</v>
      </c>
      <c r="D8" s="33">
        <f>(868134.35748+51314.79207+61948.27728+137.94483+10947.3811+8.68301)/2</f>
        <v>496245.71788500005</v>
      </c>
      <c r="E8" s="26">
        <f t="shared" si="2"/>
        <v>54.714889456777072</v>
      </c>
      <c r="F8" s="34">
        <v>871293</v>
      </c>
      <c r="G8" s="34">
        <v>471623.35442000011</v>
      </c>
      <c r="H8" s="26">
        <f>G8/F8*100</f>
        <v>54.129133875745595</v>
      </c>
      <c r="I8" s="27">
        <f t="shared" si="0"/>
        <v>24622.363464999944</v>
      </c>
      <c r="J8" s="28">
        <f t="shared" si="1"/>
        <v>105.22076848702295</v>
      </c>
      <c r="K8" s="35"/>
      <c r="L8" s="35"/>
    </row>
    <row r="9" spans="1:12" s="4" customFormat="1" ht="36" customHeight="1" x14ac:dyDescent="0.3">
      <c r="A9" s="30">
        <v>11010600</v>
      </c>
      <c r="B9" s="31" t="s">
        <v>13</v>
      </c>
      <c r="C9" s="32"/>
      <c r="D9" s="33">
        <v>0</v>
      </c>
      <c r="E9" s="26"/>
      <c r="F9" s="34"/>
      <c r="G9" s="34">
        <v>-0.6</v>
      </c>
      <c r="H9" s="26"/>
      <c r="I9" s="27">
        <f t="shared" si="0"/>
        <v>0.6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14</v>
      </c>
      <c r="C10" s="32">
        <v>1026.0999999999999</v>
      </c>
      <c r="D10" s="33">
        <f>73.9217+294.1758+5.536+275.95716</f>
        <v>649.59065999999996</v>
      </c>
      <c r="E10" s="26">
        <f t="shared" si="2"/>
        <v>63.30675957509014</v>
      </c>
      <c r="F10" s="34">
        <v>1057.3</v>
      </c>
      <c r="G10" s="34">
        <v>740.84905000000003</v>
      </c>
      <c r="H10" s="26">
        <f t="shared" ref="H10:H15" si="3">G10/F10*100</f>
        <v>70.069899744632551</v>
      </c>
      <c r="I10" s="27">
        <f t="shared" si="0"/>
        <v>-91.258390000000077</v>
      </c>
      <c r="J10" s="28">
        <f t="shared" si="1"/>
        <v>87.681918469086241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15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16</v>
      </c>
      <c r="B12" s="22" t="s">
        <v>17</v>
      </c>
      <c r="C12" s="38" t="s">
        <v>18</v>
      </c>
      <c r="D12" s="39" t="s">
        <v>18</v>
      </c>
      <c r="E12" s="26" t="e">
        <f t="shared" si="2"/>
        <v>#VALUE!</v>
      </c>
      <c r="F12" s="39" t="s">
        <v>18</v>
      </c>
      <c r="G12" s="24" t="s">
        <v>18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19</v>
      </c>
      <c r="B13" s="31" t="s">
        <v>20</v>
      </c>
      <c r="C13" s="36" t="s">
        <v>18</v>
      </c>
      <c r="D13" s="33" t="s">
        <v>18</v>
      </c>
      <c r="E13" s="26" t="e">
        <f t="shared" si="2"/>
        <v>#VALUE!</v>
      </c>
      <c r="F13" s="33" t="s">
        <v>18</v>
      </c>
      <c r="G13" s="34" t="s">
        <v>18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21</v>
      </c>
      <c r="B14" s="22" t="s">
        <v>22</v>
      </c>
      <c r="C14" s="38">
        <f>C16+C17+C24+C28+C29</f>
        <v>318783.99999999994</v>
      </c>
      <c r="D14" s="39">
        <f>D16+D17+D24+D28+D29</f>
        <v>168524.24013999998</v>
      </c>
      <c r="E14" s="25">
        <f t="shared" si="2"/>
        <v>52.86471094534231</v>
      </c>
      <c r="F14" s="39">
        <f>F16+F17+F24+F28+F29</f>
        <v>356486.79999999993</v>
      </c>
      <c r="G14" s="24">
        <f>G16+G17+G24+G28+G29</f>
        <v>176700.25018000003</v>
      </c>
      <c r="H14" s="26">
        <f t="shared" si="3"/>
        <v>49.56712287243176</v>
      </c>
      <c r="I14" s="27">
        <f t="shared" si="0"/>
        <v>-8176.010040000052</v>
      </c>
      <c r="J14" s="28">
        <f t="shared" si="1"/>
        <v>95.372949369527575</v>
      </c>
      <c r="K14" s="40"/>
      <c r="L14" s="40"/>
    </row>
    <row r="15" spans="1:12" s="4" customFormat="1" ht="37.5" hidden="1" x14ac:dyDescent="0.3">
      <c r="A15" s="21">
        <v>13010000</v>
      </c>
      <c r="B15" s="22" t="s">
        <v>23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23</v>
      </c>
      <c r="C16" s="36">
        <v>0</v>
      </c>
      <c r="D16" s="33">
        <v>23.018000000000001</v>
      </c>
      <c r="E16" s="26"/>
      <c r="F16" s="33"/>
      <c r="G16" s="33">
        <v>23.202829999999999</v>
      </c>
      <c r="H16" s="26"/>
      <c r="I16" s="27">
        <f t="shared" si="0"/>
        <v>-0.18482999999999805</v>
      </c>
      <c r="J16" s="28">
        <f t="shared" si="1"/>
        <v>99.203416135014578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24</v>
      </c>
      <c r="C17" s="36">
        <f>C18+C19+C20+C21+C22+C23</f>
        <v>8541</v>
      </c>
      <c r="D17" s="33">
        <f>D18+D19+D20+D21+D22+D23</f>
        <v>3814.8615799999998</v>
      </c>
      <c r="E17" s="26">
        <f t="shared" si="2"/>
        <v>44.665280177965109</v>
      </c>
      <c r="F17" s="33">
        <f>F18+F19+F20+F21+F22+F23</f>
        <v>5690.3</v>
      </c>
      <c r="G17" s="33">
        <f>G18+G19+G20+G21+G22+G23</f>
        <v>3464.8386300000002</v>
      </c>
      <c r="H17" s="26">
        <f>G17/F17*100</f>
        <v>60.890262903537597</v>
      </c>
      <c r="I17" s="27">
        <f t="shared" si="0"/>
        <v>350.02294999999958</v>
      </c>
      <c r="J17" s="28">
        <f t="shared" si="1"/>
        <v>110.10214290989937</v>
      </c>
      <c r="K17" s="37"/>
      <c r="L17" s="37"/>
    </row>
    <row r="18" spans="1:12" s="4" customFormat="1" ht="18" customHeight="1" x14ac:dyDescent="0.3">
      <c r="A18" s="41" t="s">
        <v>25</v>
      </c>
      <c r="B18" s="42" t="s">
        <v>26</v>
      </c>
      <c r="C18" s="36">
        <v>8536.1</v>
      </c>
      <c r="D18" s="33">
        <v>3814.5423999999998</v>
      </c>
      <c r="E18" s="26">
        <f t="shared" si="2"/>
        <v>44.687180328252943</v>
      </c>
      <c r="F18" s="33">
        <v>5690.3</v>
      </c>
      <c r="G18" s="33">
        <v>3463.3428399999998</v>
      </c>
      <c r="H18" s="26">
        <f>G18/F18*100</f>
        <v>60.863976240268528</v>
      </c>
      <c r="I18" s="27">
        <f t="shared" si="0"/>
        <v>351.19956000000002</v>
      </c>
      <c r="J18" s="28">
        <f t="shared" si="1"/>
        <v>110.14047919090795</v>
      </c>
      <c r="K18" s="37"/>
      <c r="L18" s="37"/>
    </row>
    <row r="19" spans="1:12" s="4" customFormat="1" ht="22.5" customHeight="1" x14ac:dyDescent="0.3">
      <c r="A19" s="43" t="s">
        <v>27</v>
      </c>
      <c r="B19" s="44" t="s">
        <v>28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0.16699</v>
      </c>
      <c r="H19" s="26"/>
      <c r="I19" s="27">
        <f t="shared" si="0"/>
        <v>-0.23438999999999999</v>
      </c>
      <c r="J19" s="28">
        <f t="shared" si="1"/>
        <v>-40.361698305287739</v>
      </c>
      <c r="K19" s="37"/>
      <c r="L19" s="37"/>
    </row>
    <row r="20" spans="1:12" s="4" customFormat="1" ht="24.75" customHeight="1" x14ac:dyDescent="0.3">
      <c r="A20" s="43" t="s">
        <v>29</v>
      </c>
      <c r="B20" s="42" t="s">
        <v>30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31</v>
      </c>
      <c r="B21" s="44" t="s">
        <v>32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33</v>
      </c>
      <c r="B22" s="44" t="s">
        <v>34</v>
      </c>
      <c r="C22" s="36">
        <v>1.6</v>
      </c>
      <c r="D22" s="33">
        <v>-9.2000000000000003E-4</v>
      </c>
      <c r="E22" s="26">
        <f t="shared" si="2"/>
        <v>-5.7499999999999996E-2</v>
      </c>
      <c r="F22" s="33">
        <v>0</v>
      </c>
      <c r="G22" s="33">
        <v>0.70906000000000002</v>
      </c>
      <c r="H22" s="26"/>
      <c r="I22" s="27">
        <f t="shared" si="0"/>
        <v>-0.70998000000000006</v>
      </c>
      <c r="J22" s="28">
        <f>D22/G22*100</f>
        <v>-0.12974924547993119</v>
      </c>
      <c r="K22" s="37"/>
      <c r="L22" s="37"/>
    </row>
    <row r="23" spans="1:12" s="4" customFormat="1" ht="33.75" customHeight="1" x14ac:dyDescent="0.3">
      <c r="A23" s="43" t="s">
        <v>35</v>
      </c>
      <c r="B23" s="44" t="s">
        <v>36</v>
      </c>
      <c r="C23" s="36">
        <v>0</v>
      </c>
      <c r="D23" s="33">
        <v>0.38750000000000001</v>
      </c>
      <c r="E23" s="26"/>
      <c r="F23" s="33">
        <v>0</v>
      </c>
      <c r="G23" s="33">
        <v>0.35420000000000001</v>
      </c>
      <c r="H23" s="26"/>
      <c r="I23" s="27">
        <f t="shared" si="0"/>
        <v>3.3299999999999996E-2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37</v>
      </c>
      <c r="C24" s="36">
        <f>C25+C26+C27</f>
        <v>1487.1</v>
      </c>
      <c r="D24" s="33">
        <f>D25+D26+D27</f>
        <v>731.94032000000004</v>
      </c>
      <c r="E24" s="26">
        <f t="shared" si="2"/>
        <v>49.219307376773592</v>
      </c>
      <c r="F24" s="33">
        <f>F25+F26+F27</f>
        <v>748.80000000000007</v>
      </c>
      <c r="G24" s="34">
        <f>G25+G26+G27</f>
        <v>889.28575000000001</v>
      </c>
      <c r="H24" s="26">
        <f>G24/F24*100</f>
        <v>118.76145165598288</v>
      </c>
      <c r="I24" s="27">
        <f t="shared" si="0"/>
        <v>-157.34542999999996</v>
      </c>
      <c r="J24" s="28">
        <f>D24/G24*100</f>
        <v>82.30653870254865</v>
      </c>
      <c r="K24" s="37"/>
      <c r="L24" s="37"/>
    </row>
    <row r="25" spans="1:12" s="4" customFormat="1" ht="33" customHeight="1" x14ac:dyDescent="0.3">
      <c r="A25" s="43" t="s">
        <v>38</v>
      </c>
      <c r="B25" s="44" t="s">
        <v>39</v>
      </c>
      <c r="C25" s="36">
        <v>76.5</v>
      </c>
      <c r="D25" s="33">
        <v>51.070070000000001</v>
      </c>
      <c r="E25" s="26">
        <f t="shared" si="2"/>
        <v>66.758261437908502</v>
      </c>
      <c r="F25" s="33">
        <v>63.6</v>
      </c>
      <c r="G25" s="33">
        <v>55.798160000000003</v>
      </c>
      <c r="H25" s="26">
        <f>G25/F25*100</f>
        <v>87.732955974842781</v>
      </c>
      <c r="I25" s="27">
        <f t="shared" si="0"/>
        <v>-4.7280900000000017</v>
      </c>
      <c r="J25" s="28">
        <f>D25/G25*100</f>
        <v>91.52644101525928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40</v>
      </c>
      <c r="C26" s="36">
        <v>1410.6</v>
      </c>
      <c r="D26" s="33">
        <v>680.87025000000006</v>
      </c>
      <c r="E26" s="26">
        <f t="shared" si="2"/>
        <v>48.268130582730763</v>
      </c>
      <c r="F26" s="33">
        <v>685.2</v>
      </c>
      <c r="G26" s="33">
        <v>833.48758999999995</v>
      </c>
      <c r="H26" s="26">
        <f>G26/F26*100</f>
        <v>121.64150467016927</v>
      </c>
      <c r="I26" s="27">
        <f t="shared" si="0"/>
        <v>-152.6173399999999</v>
      </c>
      <c r="J26" s="28"/>
      <c r="K26" s="37"/>
      <c r="L26" s="37"/>
    </row>
    <row r="27" spans="1:12" s="4" customFormat="1" ht="33" customHeight="1" thickBot="1" x14ac:dyDescent="0.35">
      <c r="A27" s="45" t="s">
        <v>41</v>
      </c>
      <c r="B27" s="44" t="s">
        <v>42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43</v>
      </c>
      <c r="C28" s="32">
        <v>308672.3</v>
      </c>
      <c r="D28" s="33">
        <f>47221.54105+113189.76758+2645.44988+897.1836</f>
        <v>163953.94210999997</v>
      </c>
      <c r="E28" s="26">
        <f t="shared" si="2"/>
        <v>53.115858504310232</v>
      </c>
      <c r="F28" s="34">
        <v>350044.1</v>
      </c>
      <c r="G28" s="33">
        <v>172322.79062000004</v>
      </c>
      <c r="H28" s="26">
        <f>G28/F28*100</f>
        <v>49.228880195381116</v>
      </c>
      <c r="I28" s="27">
        <f t="shared" si="0"/>
        <v>-8368.8485100000689</v>
      </c>
      <c r="J28" s="28">
        <f>D28/G28*100</f>
        <v>95.143504535941076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44</v>
      </c>
      <c r="C29" s="32">
        <v>83.6</v>
      </c>
      <c r="D29" s="33">
        <v>0.47813</v>
      </c>
      <c r="E29" s="26">
        <f t="shared" si="2"/>
        <v>0.57192583732057423</v>
      </c>
      <c r="F29" s="34">
        <v>3.6</v>
      </c>
      <c r="G29" s="33">
        <v>0.13235</v>
      </c>
      <c r="H29" s="26">
        <f>G29/F29*100</f>
        <v>3.6763888888888889</v>
      </c>
      <c r="I29" s="27">
        <f t="shared" si="0"/>
        <v>0.34577999999999998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45</v>
      </c>
      <c r="C30" s="23"/>
      <c r="D30" s="24">
        <v>2.8629999999999999E-2</v>
      </c>
      <c r="E30" s="25"/>
      <c r="F30" s="24"/>
      <c r="G30" s="24">
        <v>-3.5919599999999998</v>
      </c>
      <c r="H30" s="26"/>
      <c r="I30" s="27">
        <f t="shared" si="0"/>
        <v>3.62059</v>
      </c>
      <c r="J30" s="28">
        <f t="shared" ref="J30:J44" si="4">D30/G30*100</f>
        <v>-0.79705787369569825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46</v>
      </c>
      <c r="C31" s="23">
        <f>C32+C34+C33</f>
        <v>10471.5</v>
      </c>
      <c r="D31" s="24">
        <f>D32+D34+D33</f>
        <v>5670.6825399999998</v>
      </c>
      <c r="E31" s="25">
        <f t="shared" si="2"/>
        <v>54.153488420952101</v>
      </c>
      <c r="F31" s="24">
        <f>F32+F34+F33</f>
        <v>8879.5</v>
      </c>
      <c r="G31" s="24">
        <f>G32+G34+G33</f>
        <v>5556.8157500000007</v>
      </c>
      <c r="H31" s="26">
        <f t="shared" ref="H31:H44" si="5">G31/F31*100</f>
        <v>62.580277605721044</v>
      </c>
      <c r="I31" s="27">
        <f t="shared" si="0"/>
        <v>113.86678999999913</v>
      </c>
      <c r="J31" s="28">
        <f t="shared" si="4"/>
        <v>102.04913740391697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47</v>
      </c>
      <c r="C32" s="36">
        <v>1889.1</v>
      </c>
      <c r="D32" s="33">
        <v>942.72659999999996</v>
      </c>
      <c r="E32" s="26">
        <f t="shared" si="2"/>
        <v>49.903477846593617</v>
      </c>
      <c r="F32" s="33">
        <v>1191.4000000000001</v>
      </c>
      <c r="G32" s="33">
        <v>884.49210000000005</v>
      </c>
      <c r="H32" s="26">
        <f t="shared" si="5"/>
        <v>74.23972637233507</v>
      </c>
      <c r="I32" s="27">
        <f t="shared" si="0"/>
        <v>58.234499999999912</v>
      </c>
      <c r="J32" s="28">
        <f t="shared" si="4"/>
        <v>106.58394800812805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48</v>
      </c>
      <c r="C33" s="36">
        <v>632.1</v>
      </c>
      <c r="D33" s="33">
        <f>219.71499+13.73125</f>
        <v>233.44623999999999</v>
      </c>
      <c r="E33" s="26">
        <f t="shared" si="2"/>
        <v>36.931852554975478</v>
      </c>
      <c r="F33" s="33">
        <v>529.4</v>
      </c>
      <c r="G33" s="33">
        <f>447.79231+6.09104</f>
        <v>453.88335000000001</v>
      </c>
      <c r="H33" s="26">
        <f t="shared" si="5"/>
        <v>85.735426898375522</v>
      </c>
      <c r="I33" s="27">
        <f t="shared" si="0"/>
        <v>-220.43711000000002</v>
      </c>
      <c r="J33" s="28">
        <f t="shared" si="4"/>
        <v>51.433091784486031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49</v>
      </c>
      <c r="C34" s="32">
        <v>7950.3</v>
      </c>
      <c r="D34" s="33">
        <v>4494.5096999999996</v>
      </c>
      <c r="E34" s="26">
        <f t="shared" si="2"/>
        <v>56.532579902645175</v>
      </c>
      <c r="F34" s="34">
        <v>7158.7</v>
      </c>
      <c r="G34" s="33">
        <f>431.8132+2098.14931+10.688+198.45562+303.44024+684.33199+2.001+0.736+3.243+219.49174+234.0852+32.005</f>
        <v>4218.4403000000002</v>
      </c>
      <c r="H34" s="26">
        <f t="shared" si="5"/>
        <v>58.927463086873324</v>
      </c>
      <c r="I34" s="27">
        <f t="shared" si="0"/>
        <v>276.0693999999994</v>
      </c>
      <c r="J34" s="28">
        <f t="shared" si="4"/>
        <v>106.54434768224644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50</v>
      </c>
      <c r="C35" s="23">
        <f>C36</f>
        <v>8.6999999999999993</v>
      </c>
      <c r="D35" s="33">
        <f>D36</f>
        <v>2.8</v>
      </c>
      <c r="E35" s="26">
        <f t="shared" si="2"/>
        <v>32.183908045977013</v>
      </c>
      <c r="F35" s="24">
        <f>F36</f>
        <v>2.7</v>
      </c>
      <c r="G35" s="39">
        <f>G36</f>
        <v>1.27</v>
      </c>
      <c r="H35" s="26">
        <f t="shared" si="5"/>
        <v>47.037037037037031</v>
      </c>
      <c r="I35" s="27">
        <f t="shared" si="0"/>
        <v>1.5299999999999998</v>
      </c>
      <c r="J35" s="28">
        <f t="shared" si="4"/>
        <v>220.47244094488184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51</v>
      </c>
      <c r="C36" s="32">
        <v>8.6999999999999993</v>
      </c>
      <c r="D36" s="33">
        <v>2.8</v>
      </c>
      <c r="E36" s="26">
        <f t="shared" si="2"/>
        <v>32.183908045977013</v>
      </c>
      <c r="F36" s="34">
        <v>2.7</v>
      </c>
      <c r="G36" s="34">
        <v>1.27</v>
      </c>
      <c r="H36" s="26">
        <f t="shared" si="5"/>
        <v>47.037037037037031</v>
      </c>
      <c r="I36" s="27">
        <f t="shared" si="0"/>
        <v>1.5299999999999998</v>
      </c>
      <c r="J36" s="28">
        <f t="shared" si="4"/>
        <v>220.47244094488184</v>
      </c>
      <c r="K36" s="35"/>
      <c r="L36" s="35"/>
    </row>
    <row r="37" spans="1:12" s="20" customFormat="1" ht="24.75" customHeight="1" x14ac:dyDescent="0.25">
      <c r="A37" s="10" t="s">
        <v>52</v>
      </c>
      <c r="B37" s="50" t="s">
        <v>53</v>
      </c>
      <c r="C37" s="51">
        <f>C38+C49+C64</f>
        <v>23965.200000000001</v>
      </c>
      <c r="D37" s="52">
        <f>D38+D49+D64</f>
        <v>11183.380360000001</v>
      </c>
      <c r="E37" s="53">
        <f t="shared" si="2"/>
        <v>46.665082536344372</v>
      </c>
      <c r="F37" s="52">
        <f>F38+F49+F64</f>
        <v>47809.8</v>
      </c>
      <c r="G37" s="54">
        <f>G38+G49+G64</f>
        <v>12253.507929999998</v>
      </c>
      <c r="H37" s="26">
        <f t="shared" si="5"/>
        <v>25.629699203928897</v>
      </c>
      <c r="I37" s="27">
        <f t="shared" si="0"/>
        <v>-1070.1275699999969</v>
      </c>
      <c r="J37" s="28">
        <f t="shared" si="4"/>
        <v>91.266765597955612</v>
      </c>
      <c r="K37" s="55"/>
      <c r="L37" s="55"/>
    </row>
    <row r="38" spans="1:12" s="4" customFormat="1" ht="25.5" customHeight="1" x14ac:dyDescent="0.3">
      <c r="A38" s="21" t="s">
        <v>54</v>
      </c>
      <c r="B38" s="22" t="s">
        <v>55</v>
      </c>
      <c r="C38" s="23">
        <f>C40+C43+C44</f>
        <v>2409.9</v>
      </c>
      <c r="D38" s="24">
        <f>D40+D43+D44</f>
        <v>1578.1846700000001</v>
      </c>
      <c r="E38" s="25">
        <f t="shared" si="2"/>
        <v>65.487558404913074</v>
      </c>
      <c r="F38" s="24">
        <f>F40+F43+F44</f>
        <v>2796.3</v>
      </c>
      <c r="G38" s="24">
        <f>G40+G43+G44</f>
        <v>1435.2528400000001</v>
      </c>
      <c r="H38" s="26">
        <f t="shared" si="5"/>
        <v>51.326854772377786</v>
      </c>
      <c r="I38" s="27">
        <f t="shared" si="0"/>
        <v>142.93182999999999</v>
      </c>
      <c r="J38" s="28">
        <f t="shared" si="4"/>
        <v>109.95865160594282</v>
      </c>
      <c r="K38" s="29"/>
      <c r="L38" s="29"/>
    </row>
    <row r="39" spans="1:12" s="4" customFormat="1" ht="60.75" customHeight="1" x14ac:dyDescent="0.3">
      <c r="A39" s="30" t="s">
        <v>56</v>
      </c>
      <c r="B39" s="31" t="s">
        <v>57</v>
      </c>
      <c r="C39" s="36">
        <f>C41</f>
        <v>1644.4</v>
      </c>
      <c r="D39" s="33">
        <f>D41</f>
        <v>1278.2409</v>
      </c>
      <c r="E39" s="26">
        <f t="shared" si="2"/>
        <v>77.73296643152517</v>
      </c>
      <c r="F39" s="33">
        <f>F41</f>
        <v>1208.2</v>
      </c>
      <c r="G39" s="34">
        <f>G41</f>
        <v>869.77209000000005</v>
      </c>
      <c r="H39" s="26">
        <f t="shared" si="5"/>
        <v>71.989082105611658</v>
      </c>
      <c r="I39" s="27">
        <f t="shared" si="0"/>
        <v>408.46880999999996</v>
      </c>
      <c r="J39" s="28">
        <f t="shared" si="4"/>
        <v>146.96274054965363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58</v>
      </c>
      <c r="C40" s="23">
        <f>C41</f>
        <v>1644.4</v>
      </c>
      <c r="D40" s="24">
        <f>D41</f>
        <v>1278.2409</v>
      </c>
      <c r="E40" s="25">
        <f t="shared" si="2"/>
        <v>77.73296643152517</v>
      </c>
      <c r="F40" s="24">
        <f>F41</f>
        <v>1208.2</v>
      </c>
      <c r="G40" s="24">
        <f>G41</f>
        <v>869.77209000000005</v>
      </c>
      <c r="H40" s="26">
        <f t="shared" si="5"/>
        <v>71.989082105611658</v>
      </c>
      <c r="I40" s="27">
        <f t="shared" si="0"/>
        <v>408.46880999999996</v>
      </c>
      <c r="J40" s="28">
        <f t="shared" si="4"/>
        <v>146.96274054965363</v>
      </c>
      <c r="K40" s="29"/>
      <c r="L40" s="29"/>
    </row>
    <row r="41" spans="1:12" s="4" customFormat="1" ht="48.75" customHeight="1" x14ac:dyDescent="0.3">
      <c r="A41" s="56" t="s">
        <v>59</v>
      </c>
      <c r="B41" s="57" t="s">
        <v>60</v>
      </c>
      <c r="C41" s="36">
        <v>1644.4</v>
      </c>
      <c r="D41" s="33">
        <v>1278.2409</v>
      </c>
      <c r="E41" s="26">
        <f t="shared" si="2"/>
        <v>77.73296643152517</v>
      </c>
      <c r="F41" s="33">
        <v>1208.2</v>
      </c>
      <c r="G41" s="33">
        <v>869.77209000000005</v>
      </c>
      <c r="H41" s="26">
        <f t="shared" si="5"/>
        <v>71.989082105611658</v>
      </c>
      <c r="I41" s="27">
        <f t="shared" si="0"/>
        <v>408.46880999999996</v>
      </c>
      <c r="J41" s="28">
        <f t="shared" si="4"/>
        <v>146.96274054965363</v>
      </c>
      <c r="K41" s="37"/>
      <c r="L41" s="37"/>
    </row>
    <row r="42" spans="1:12" s="4" customFormat="1" ht="51" hidden="1" customHeight="1" x14ac:dyDescent="0.25">
      <c r="A42" s="56" t="s">
        <v>61</v>
      </c>
      <c r="B42" s="57" t="s">
        <v>62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63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64</v>
      </c>
      <c r="C44" s="23">
        <f>C45+C47+C46</f>
        <v>765.5</v>
      </c>
      <c r="D44" s="24">
        <f>D45+D47+D46</f>
        <v>299.94377000000003</v>
      </c>
      <c r="E44" s="25">
        <f t="shared" si="2"/>
        <v>39.182726322664926</v>
      </c>
      <c r="F44" s="24">
        <f>F45+F47+F46</f>
        <v>1588.1000000000001</v>
      </c>
      <c r="G44" s="24">
        <f>G45+G47+G46</f>
        <v>565.48074999999994</v>
      </c>
      <c r="H44" s="26">
        <f t="shared" si="5"/>
        <v>35.607376739500026</v>
      </c>
      <c r="I44" s="27">
        <f t="shared" si="0"/>
        <v>-265.53697999999991</v>
      </c>
      <c r="J44" s="28">
        <f t="shared" si="4"/>
        <v>53.042260059250481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64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65</v>
      </c>
      <c r="C46" s="63">
        <v>7.7</v>
      </c>
      <c r="D46" s="33">
        <v>1.002</v>
      </c>
      <c r="E46" s="26">
        <f t="shared" si="2"/>
        <v>13.012987012987013</v>
      </c>
      <c r="F46" s="60">
        <v>41.4</v>
      </c>
      <c r="G46" s="60">
        <v>2.3194499999999998</v>
      </c>
      <c r="H46" s="26">
        <f t="shared" ref="H46:H53" si="6">G46/F46*100</f>
        <v>5.6025362318840575</v>
      </c>
      <c r="I46" s="27">
        <f t="shared" si="0"/>
        <v>-1.3174499999999998</v>
      </c>
      <c r="J46" s="28">
        <f t="shared" ref="J46:J52" si="7">D46/G46*100</f>
        <v>43.19989652719395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66</v>
      </c>
      <c r="C47" s="58">
        <v>757.8</v>
      </c>
      <c r="D47" s="33">
        <v>298.94177000000002</v>
      </c>
      <c r="E47" s="26">
        <f t="shared" si="2"/>
        <v>39.448636843494327</v>
      </c>
      <c r="F47" s="59">
        <v>1546.7</v>
      </c>
      <c r="G47" s="60">
        <v>563.16129999999998</v>
      </c>
      <c r="H47" s="26">
        <f t="shared" si="6"/>
        <v>36.410506239089671</v>
      </c>
      <c r="I47" s="27">
        <f t="shared" si="0"/>
        <v>-264.21952999999996</v>
      </c>
      <c r="J47" s="28">
        <f t="shared" si="7"/>
        <v>53.08279706009629</v>
      </c>
      <c r="K47" s="61"/>
      <c r="L47" s="61"/>
    </row>
    <row r="48" spans="1:12" s="4" customFormat="1" ht="42" hidden="1" customHeight="1" x14ac:dyDescent="0.3">
      <c r="A48" s="56" t="s">
        <v>67</v>
      </c>
      <c r="B48" s="57" t="s">
        <v>68</v>
      </c>
      <c r="C48" s="36" t="s">
        <v>18</v>
      </c>
      <c r="D48" s="33" t="s">
        <v>18</v>
      </c>
      <c r="E48" s="26" t="e">
        <f t="shared" si="2"/>
        <v>#VALUE!</v>
      </c>
      <c r="F48" s="33" t="s">
        <v>18</v>
      </c>
      <c r="G48" s="60" t="s">
        <v>18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69</v>
      </c>
      <c r="B49" s="65" t="s">
        <v>70</v>
      </c>
      <c r="C49" s="23">
        <f>C50+C60+C61+C63</f>
        <v>21416.1</v>
      </c>
      <c r="D49" s="24">
        <f>D50+D60+D61+D63</f>
        <v>9555.2563200000004</v>
      </c>
      <c r="E49" s="66">
        <f t="shared" si="2"/>
        <v>44.617163349069159</v>
      </c>
      <c r="F49" s="24">
        <f>F50+F60+F61+F63</f>
        <v>44691.6</v>
      </c>
      <c r="G49" s="24">
        <f>G50+G60+G61+G63</f>
        <v>10727.643669999999</v>
      </c>
      <c r="H49" s="26">
        <f t="shared" si="6"/>
        <v>24.003713606136277</v>
      </c>
      <c r="I49" s="27">
        <f t="shared" si="0"/>
        <v>-1172.3873499999991</v>
      </c>
      <c r="J49" s="28">
        <f t="shared" si="7"/>
        <v>89.071343287821946</v>
      </c>
      <c r="K49" s="29"/>
      <c r="L49" s="29"/>
    </row>
    <row r="50" spans="1:12" s="4" customFormat="1" ht="18.75" x14ac:dyDescent="0.3">
      <c r="A50" s="21">
        <v>22010000</v>
      </c>
      <c r="B50" s="22" t="s">
        <v>71</v>
      </c>
      <c r="C50" s="23">
        <f>C51+C52+C53+C54+C55+C56+C57+C58+C59</f>
        <v>14406.300000000001</v>
      </c>
      <c r="D50" s="24">
        <f>D51+D52+D53+D54+D55+D56+D57+D58+D59</f>
        <v>6865.0858899999994</v>
      </c>
      <c r="E50" s="66">
        <f t="shared" si="2"/>
        <v>47.653359224783593</v>
      </c>
      <c r="F50" s="24">
        <f>F51+F52+F53+F54+F55+F56+F57+F58+F59</f>
        <v>23893.9</v>
      </c>
      <c r="G50" s="24">
        <f>G51+G52+G53+G54+G55+G56+G57+G58+G59</f>
        <v>7283.6763200000005</v>
      </c>
      <c r="H50" s="26">
        <f t="shared" si="6"/>
        <v>30.483413423509763</v>
      </c>
      <c r="I50" s="27">
        <f t="shared" si="0"/>
        <v>-418.59043000000111</v>
      </c>
      <c r="J50" s="28">
        <f t="shared" si="7"/>
        <v>94.253033610916944</v>
      </c>
      <c r="K50" s="29"/>
      <c r="L50" s="29"/>
    </row>
    <row r="51" spans="1:12" s="4" customFormat="1" ht="39" customHeight="1" x14ac:dyDescent="0.3">
      <c r="A51" s="43" t="s">
        <v>72</v>
      </c>
      <c r="B51" s="67" t="s">
        <v>73</v>
      </c>
      <c r="C51" s="63">
        <v>0.5</v>
      </c>
      <c r="D51" s="33">
        <v>3.9940000000000002</v>
      </c>
      <c r="E51" s="26">
        <f t="shared" si="2"/>
        <v>798.80000000000007</v>
      </c>
      <c r="F51" s="60">
        <v>11.2</v>
      </c>
      <c r="G51" s="60">
        <v>0.47599999999999998</v>
      </c>
      <c r="H51" s="26">
        <f t="shared" si="6"/>
        <v>4.25</v>
      </c>
      <c r="I51" s="27">
        <f t="shared" si="0"/>
        <v>3.5180000000000002</v>
      </c>
      <c r="J51" s="28">
        <f t="shared" si="7"/>
        <v>839.07563025210084</v>
      </c>
      <c r="K51" s="29"/>
      <c r="L51" s="29"/>
    </row>
    <row r="52" spans="1:12" s="4" customFormat="1" ht="33.75" customHeight="1" x14ac:dyDescent="0.3">
      <c r="A52" s="43" t="s">
        <v>74</v>
      </c>
      <c r="B52" s="68" t="s">
        <v>75</v>
      </c>
      <c r="C52" s="63">
        <v>0</v>
      </c>
      <c r="D52" s="33">
        <v>0</v>
      </c>
      <c r="E52" s="26"/>
      <c r="F52" s="60">
        <v>182.4</v>
      </c>
      <c r="G52" s="60">
        <v>81.212580000000003</v>
      </c>
      <c r="H52" s="26">
        <f t="shared" si="6"/>
        <v>44.524440789473687</v>
      </c>
      <c r="I52" s="27">
        <f t="shared" si="0"/>
        <v>-81.212580000000003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76</v>
      </c>
      <c r="B53" s="68" t="s">
        <v>77</v>
      </c>
      <c r="C53" s="63">
        <v>0</v>
      </c>
      <c r="D53" s="33">
        <v>1.28</v>
      </c>
      <c r="E53" s="26"/>
      <c r="F53" s="60">
        <v>2.4</v>
      </c>
      <c r="G53" s="60">
        <v>0.78</v>
      </c>
      <c r="H53" s="26">
        <f t="shared" si="6"/>
        <v>32.5</v>
      </c>
      <c r="I53" s="27">
        <f t="shared" si="0"/>
        <v>0.5</v>
      </c>
      <c r="J53" s="28"/>
      <c r="K53" s="29"/>
      <c r="L53" s="29"/>
    </row>
    <row r="54" spans="1:12" s="4" customFormat="1" ht="38.25" customHeight="1" x14ac:dyDescent="0.3">
      <c r="A54" s="43" t="s">
        <v>78</v>
      </c>
      <c r="B54" s="68" t="s">
        <v>79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80</v>
      </c>
      <c r="B55" s="68" t="s">
        <v>81</v>
      </c>
      <c r="C55" s="63">
        <v>6.5</v>
      </c>
      <c r="D55" s="33">
        <v>3.12</v>
      </c>
      <c r="E55" s="26">
        <f t="shared" si="2"/>
        <v>48.000000000000007</v>
      </c>
      <c r="F55" s="60">
        <v>6</v>
      </c>
      <c r="G55" s="60">
        <v>3.12</v>
      </c>
      <c r="H55" s="26">
        <f>G55/F55*100</f>
        <v>52</v>
      </c>
      <c r="I55" s="27">
        <f t="shared" si="0"/>
        <v>0</v>
      </c>
      <c r="J55" s="28">
        <f>D55/G55*100</f>
        <v>100</v>
      </c>
      <c r="K55" s="29"/>
      <c r="L55" s="29"/>
    </row>
    <row r="56" spans="1:12" s="4" customFormat="1" ht="51" customHeight="1" x14ac:dyDescent="0.3">
      <c r="A56" s="43" t="s">
        <v>82</v>
      </c>
      <c r="B56" s="68" t="s">
        <v>83</v>
      </c>
      <c r="C56" s="63">
        <v>489.8</v>
      </c>
      <c r="D56" s="33">
        <v>101.994</v>
      </c>
      <c r="E56" s="26">
        <f t="shared" si="2"/>
        <v>20.82360146998775</v>
      </c>
      <c r="F56" s="60">
        <v>1308.9000000000001</v>
      </c>
      <c r="G56" s="60">
        <v>246.81115</v>
      </c>
      <c r="H56" s="26">
        <f>G56/F56*100</f>
        <v>18.856379402551759</v>
      </c>
      <c r="I56" s="27">
        <f t="shared" si="0"/>
        <v>-144.81715</v>
      </c>
      <c r="J56" s="28">
        <f>D56/G56*100</f>
        <v>41.324713247355319</v>
      </c>
      <c r="K56" s="29"/>
      <c r="L56" s="29"/>
    </row>
    <row r="57" spans="1:12" s="4" customFormat="1" ht="36" customHeight="1" x14ac:dyDescent="0.3">
      <c r="A57" s="43" t="s">
        <v>84</v>
      </c>
      <c r="B57" s="68" t="s">
        <v>85</v>
      </c>
      <c r="C57" s="63">
        <v>3127.4</v>
      </c>
      <c r="D57" s="33">
        <v>1500.78</v>
      </c>
      <c r="E57" s="26">
        <f t="shared" si="2"/>
        <v>47.98810513525612</v>
      </c>
      <c r="F57" s="60">
        <v>7486.7</v>
      </c>
      <c r="G57" s="60">
        <v>1500.78</v>
      </c>
      <c r="H57" s="26">
        <f>G57/F57*100</f>
        <v>20.045948148049209</v>
      </c>
      <c r="I57" s="27">
        <f t="shared" si="0"/>
        <v>0</v>
      </c>
      <c r="J57" s="28">
        <f>D57/G57*100</f>
        <v>100</v>
      </c>
      <c r="K57" s="29"/>
      <c r="L57" s="29"/>
    </row>
    <row r="58" spans="1:12" s="4" customFormat="1" ht="34.5" customHeight="1" x14ac:dyDescent="0.3">
      <c r="A58" s="43" t="s">
        <v>86</v>
      </c>
      <c r="B58" s="68" t="s">
        <v>87</v>
      </c>
      <c r="C58" s="63">
        <v>9695.6</v>
      </c>
      <c r="D58" s="33">
        <v>4602.0649999999996</v>
      </c>
      <c r="E58" s="26">
        <f t="shared" si="2"/>
        <v>47.465499814348775</v>
      </c>
      <c r="F58" s="60">
        <v>11742.2</v>
      </c>
      <c r="G58" s="60">
        <v>4698.0590000000002</v>
      </c>
      <c r="H58" s="26">
        <f>G58/F58*100</f>
        <v>40.010040707874161</v>
      </c>
      <c r="I58" s="27">
        <f t="shared" si="0"/>
        <v>-95.994000000000597</v>
      </c>
      <c r="J58" s="28">
        <f>D58/G58*100</f>
        <v>97.956730641313769</v>
      </c>
      <c r="K58" s="29"/>
      <c r="L58" s="29"/>
    </row>
    <row r="59" spans="1:12" s="4" customFormat="1" ht="35.25" customHeight="1" x14ac:dyDescent="0.3">
      <c r="A59" s="43" t="s">
        <v>88</v>
      </c>
      <c r="B59" s="69" t="s">
        <v>89</v>
      </c>
      <c r="C59" s="63">
        <v>1086.5</v>
      </c>
      <c r="D59" s="33">
        <v>651.85289</v>
      </c>
      <c r="E59" s="26">
        <f t="shared" si="2"/>
        <v>59.995664058904744</v>
      </c>
      <c r="F59" s="60">
        <v>3154.1</v>
      </c>
      <c r="G59" s="60">
        <v>752.43759</v>
      </c>
      <c r="H59" s="26">
        <f>G59/F59*100</f>
        <v>23.855857138327892</v>
      </c>
      <c r="I59" s="27">
        <f t="shared" si="0"/>
        <v>-100.5847</v>
      </c>
      <c r="J59" s="28">
        <f>D59/G59*100</f>
        <v>86.632153771052288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90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91</v>
      </c>
      <c r="B61" s="22" t="s">
        <v>92</v>
      </c>
      <c r="C61" s="72">
        <f>C62</f>
        <v>5872.2</v>
      </c>
      <c r="D61" s="54">
        <f>D62</f>
        <v>2417.6183999999998</v>
      </c>
      <c r="E61" s="53">
        <f t="shared" si="2"/>
        <v>41.170573209359354</v>
      </c>
      <c r="F61" s="54">
        <f>F62</f>
        <v>6527.6</v>
      </c>
      <c r="G61" s="54">
        <f>G62</f>
        <v>2923.4146099999998</v>
      </c>
      <c r="H61" s="26">
        <f t="shared" ref="H61:H92" si="8">G61/F61*100</f>
        <v>44.785443501440035</v>
      </c>
      <c r="I61" s="27">
        <f t="shared" si="0"/>
        <v>-505.79620999999997</v>
      </c>
      <c r="J61" s="28">
        <f t="shared" ref="J61:J92" si="9">D61/G61*100</f>
        <v>82.698444200496084</v>
      </c>
      <c r="K61" s="19"/>
      <c r="L61" s="19"/>
    </row>
    <row r="62" spans="1:12" s="4" customFormat="1" ht="54.75" customHeight="1" x14ac:dyDescent="0.3">
      <c r="A62" s="56" t="s">
        <v>93</v>
      </c>
      <c r="B62" s="57" t="s">
        <v>94</v>
      </c>
      <c r="C62" s="58">
        <v>5872.2</v>
      </c>
      <c r="D62" s="33">
        <v>2417.6183999999998</v>
      </c>
      <c r="E62" s="26">
        <f t="shared" si="2"/>
        <v>41.170573209359354</v>
      </c>
      <c r="F62" s="59">
        <v>6527.6</v>
      </c>
      <c r="G62" s="60">
        <v>2923.4146099999998</v>
      </c>
      <c r="H62" s="26">
        <f t="shared" si="8"/>
        <v>44.785443501440035</v>
      </c>
      <c r="I62" s="27">
        <f t="shared" si="0"/>
        <v>-505.79620999999997</v>
      </c>
      <c r="J62" s="28">
        <f t="shared" si="9"/>
        <v>82.698444200496084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95</v>
      </c>
      <c r="C63" s="38">
        <v>1137.5999999999999</v>
      </c>
      <c r="D63" s="39">
        <v>272.55203</v>
      </c>
      <c r="E63" s="73">
        <f t="shared" si="2"/>
        <v>23.958511779184249</v>
      </c>
      <c r="F63" s="39">
        <v>14270.1</v>
      </c>
      <c r="G63" s="24">
        <v>520.55273999999997</v>
      </c>
      <c r="H63" s="26">
        <f t="shared" si="8"/>
        <v>3.6478562869216051</v>
      </c>
      <c r="I63" s="27">
        <f t="shared" si="0"/>
        <v>-248.00070999999997</v>
      </c>
      <c r="J63" s="28">
        <f t="shared" si="9"/>
        <v>52.358197173258567</v>
      </c>
      <c r="K63" s="40"/>
      <c r="L63" s="40"/>
    </row>
    <row r="64" spans="1:12" s="4" customFormat="1" ht="25.5" customHeight="1" x14ac:dyDescent="0.3">
      <c r="A64" s="10" t="s">
        <v>96</v>
      </c>
      <c r="B64" s="65" t="s">
        <v>97</v>
      </c>
      <c r="C64" s="72">
        <f>C66+C65</f>
        <v>139.20000000000002</v>
      </c>
      <c r="D64" s="52">
        <f>D66+D65</f>
        <v>49.939370000000004</v>
      </c>
      <c r="E64" s="74">
        <f t="shared" si="2"/>
        <v>35.875984195402296</v>
      </c>
      <c r="F64" s="54">
        <f>F66+F65</f>
        <v>321.89999999999998</v>
      </c>
      <c r="G64" s="24">
        <f>G66+G65</f>
        <v>90.611419999999995</v>
      </c>
      <c r="H64" s="26">
        <f t="shared" si="8"/>
        <v>28.148934451693076</v>
      </c>
      <c r="I64" s="27">
        <f t="shared" si="0"/>
        <v>-40.672049999999992</v>
      </c>
      <c r="J64" s="28">
        <f t="shared" si="9"/>
        <v>55.113770427612771</v>
      </c>
      <c r="K64" s="19"/>
      <c r="L64" s="19"/>
    </row>
    <row r="65" spans="1:12" s="4" customFormat="1" ht="24.75" customHeight="1" x14ac:dyDescent="0.3">
      <c r="A65" s="30" t="s">
        <v>98</v>
      </c>
      <c r="B65" s="31" t="s">
        <v>64</v>
      </c>
      <c r="C65" s="36">
        <v>137.30000000000001</v>
      </c>
      <c r="D65" s="33">
        <v>49.873400000000004</v>
      </c>
      <c r="E65" s="26">
        <f t="shared" si="2"/>
        <v>36.324399126001452</v>
      </c>
      <c r="F65" s="33">
        <v>318.89999999999998</v>
      </c>
      <c r="G65" s="33">
        <v>89.105019999999996</v>
      </c>
      <c r="H65" s="26">
        <f t="shared" si="8"/>
        <v>27.941367199749141</v>
      </c>
      <c r="I65" s="27">
        <f t="shared" si="0"/>
        <v>-39.231619999999992</v>
      </c>
      <c r="J65" s="28">
        <f t="shared" si="9"/>
        <v>55.971481741432761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99</v>
      </c>
      <c r="C66" s="38">
        <v>1.9</v>
      </c>
      <c r="D66" s="39">
        <v>6.5970000000000001E-2</v>
      </c>
      <c r="E66" s="73">
        <f t="shared" si="2"/>
        <v>3.472105263157895</v>
      </c>
      <c r="F66" s="39">
        <v>3</v>
      </c>
      <c r="G66" s="39">
        <v>1.5064</v>
      </c>
      <c r="H66" s="26">
        <f t="shared" si="8"/>
        <v>50.213333333333331</v>
      </c>
      <c r="I66" s="27">
        <f t="shared" si="0"/>
        <v>-1.4404299999999999</v>
      </c>
      <c r="J66" s="28">
        <f t="shared" si="9"/>
        <v>4.3793149229952206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100</v>
      </c>
      <c r="C67" s="58">
        <v>67.7</v>
      </c>
      <c r="D67" s="33">
        <v>29.3521</v>
      </c>
      <c r="E67" s="26">
        <f t="shared" si="2"/>
        <v>43.356129985228947</v>
      </c>
      <c r="F67" s="59">
        <v>43.4</v>
      </c>
      <c r="G67" s="59">
        <v>21.799289999999999</v>
      </c>
      <c r="H67" s="26">
        <f t="shared" si="8"/>
        <v>50.228778801843319</v>
      </c>
      <c r="I67" s="27">
        <f t="shared" si="0"/>
        <v>7.5528100000000009</v>
      </c>
      <c r="J67" s="28">
        <f t="shared" si="9"/>
        <v>134.64704584415364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101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102</v>
      </c>
      <c r="B69" s="22" t="s">
        <v>103</v>
      </c>
      <c r="C69" s="38" t="s">
        <v>18</v>
      </c>
      <c r="D69" s="33" t="s">
        <v>18</v>
      </c>
      <c r="E69" s="26" t="e">
        <f t="shared" si="2"/>
        <v>#VALUE!</v>
      </c>
      <c r="F69" s="39" t="s">
        <v>18</v>
      </c>
      <c r="G69" s="24" t="s">
        <v>18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104</v>
      </c>
      <c r="C70" s="58" t="s">
        <v>18</v>
      </c>
      <c r="D70" s="33" t="s">
        <v>18</v>
      </c>
      <c r="E70" s="26" t="e">
        <f t="shared" si="2"/>
        <v>#VALUE!</v>
      </c>
      <c r="F70" s="59" t="s">
        <v>18</v>
      </c>
      <c r="G70" s="60" t="s">
        <v>18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105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106</v>
      </c>
      <c r="C72" s="58" t="s">
        <v>18</v>
      </c>
      <c r="D72" s="33" t="s">
        <v>18</v>
      </c>
      <c r="E72" s="26" t="e">
        <f t="shared" si="11"/>
        <v>#VALUE!</v>
      </c>
      <c r="F72" s="59" t="s">
        <v>18</v>
      </c>
      <c r="G72" s="60" t="s">
        <v>18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18</v>
      </c>
      <c r="B73" s="57" t="s">
        <v>107</v>
      </c>
      <c r="C73" s="58" t="s">
        <v>18</v>
      </c>
      <c r="D73" s="33" t="s">
        <v>18</v>
      </c>
      <c r="E73" s="26" t="e">
        <f t="shared" si="11"/>
        <v>#VALUE!</v>
      </c>
      <c r="F73" s="59" t="s">
        <v>18</v>
      </c>
      <c r="G73" s="60" t="s">
        <v>18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18</v>
      </c>
      <c r="B74" s="57" t="s">
        <v>108</v>
      </c>
      <c r="C74" s="58" t="s">
        <v>18</v>
      </c>
      <c r="D74" s="33" t="s">
        <v>18</v>
      </c>
      <c r="E74" s="26" t="e">
        <f t="shared" si="11"/>
        <v>#VALUE!</v>
      </c>
      <c r="F74" s="59" t="s">
        <v>18</v>
      </c>
      <c r="G74" s="60" t="s">
        <v>18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18</v>
      </c>
      <c r="B75" s="57" t="s">
        <v>109</v>
      </c>
      <c r="C75" s="58" t="s">
        <v>18</v>
      </c>
      <c r="D75" s="33" t="s">
        <v>18</v>
      </c>
      <c r="E75" s="26" t="e">
        <f t="shared" si="11"/>
        <v>#VALUE!</v>
      </c>
      <c r="F75" s="59" t="s">
        <v>18</v>
      </c>
      <c r="G75" s="60" t="s">
        <v>18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18</v>
      </c>
      <c r="B76" s="57" t="s">
        <v>110</v>
      </c>
      <c r="C76" s="58" t="s">
        <v>18</v>
      </c>
      <c r="D76" s="33" t="s">
        <v>18</v>
      </c>
      <c r="E76" s="26" t="e">
        <f t="shared" si="11"/>
        <v>#VALUE!</v>
      </c>
      <c r="F76" s="59" t="s">
        <v>18</v>
      </c>
      <c r="G76" s="60" t="s">
        <v>18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111</v>
      </c>
      <c r="B77" s="50" t="s">
        <v>112</v>
      </c>
      <c r="C77" s="51" t="s">
        <v>18</v>
      </c>
      <c r="D77" s="33" t="s">
        <v>18</v>
      </c>
      <c r="E77" s="26" t="e">
        <f t="shared" si="11"/>
        <v>#VALUE!</v>
      </c>
      <c r="F77" s="52" t="s">
        <v>18</v>
      </c>
      <c r="G77" s="54" t="s">
        <v>18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113</v>
      </c>
      <c r="B78" s="22" t="s">
        <v>114</v>
      </c>
      <c r="C78" s="38" t="s">
        <v>18</v>
      </c>
      <c r="D78" s="33" t="s">
        <v>18</v>
      </c>
      <c r="E78" s="26" t="e">
        <f t="shared" si="11"/>
        <v>#VALUE!</v>
      </c>
      <c r="F78" s="39" t="s">
        <v>18</v>
      </c>
      <c r="G78" s="24" t="s">
        <v>18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115</v>
      </c>
      <c r="B79" s="31" t="s">
        <v>116</v>
      </c>
      <c r="C79" s="36" t="s">
        <v>18</v>
      </c>
      <c r="D79" s="33" t="s">
        <v>18</v>
      </c>
      <c r="E79" s="26" t="e">
        <f t="shared" si="11"/>
        <v>#VALUE!</v>
      </c>
      <c r="F79" s="33" t="s">
        <v>18</v>
      </c>
      <c r="G79" s="34" t="s">
        <v>18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117</v>
      </c>
      <c r="B80" s="22" t="s">
        <v>118</v>
      </c>
      <c r="C80" s="38" t="s">
        <v>18</v>
      </c>
      <c r="D80" s="33" t="s">
        <v>18</v>
      </c>
      <c r="E80" s="26" t="e">
        <f t="shared" si="11"/>
        <v>#VALUE!</v>
      </c>
      <c r="F80" s="39" t="s">
        <v>18</v>
      </c>
      <c r="G80" s="24" t="s">
        <v>18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119</v>
      </c>
      <c r="B81" s="31" t="s">
        <v>120</v>
      </c>
      <c r="C81" s="36" t="s">
        <v>18</v>
      </c>
      <c r="D81" s="33" t="s">
        <v>18</v>
      </c>
      <c r="E81" s="26" t="e">
        <f t="shared" si="11"/>
        <v>#VALUE!</v>
      </c>
      <c r="F81" s="33" t="s">
        <v>18</v>
      </c>
      <c r="G81" s="34" t="s">
        <v>18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121</v>
      </c>
      <c r="B82" s="50" t="s">
        <v>122</v>
      </c>
      <c r="C82" s="51" t="s">
        <v>18</v>
      </c>
      <c r="D82" s="33" t="s">
        <v>18</v>
      </c>
      <c r="E82" s="26" t="e">
        <f t="shared" si="11"/>
        <v>#VALUE!</v>
      </c>
      <c r="F82" s="52" t="s">
        <v>18</v>
      </c>
      <c r="G82" s="54" t="s">
        <v>18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123</v>
      </c>
      <c r="B83" s="22" t="s">
        <v>124</v>
      </c>
      <c r="C83" s="38" t="s">
        <v>18</v>
      </c>
      <c r="D83" s="33" t="s">
        <v>18</v>
      </c>
      <c r="E83" s="26" t="e">
        <f t="shared" si="11"/>
        <v>#VALUE!</v>
      </c>
      <c r="F83" s="39" t="s">
        <v>18</v>
      </c>
      <c r="G83" s="24" t="s">
        <v>18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125</v>
      </c>
      <c r="B84" s="31" t="s">
        <v>126</v>
      </c>
      <c r="C84" s="36" t="s">
        <v>18</v>
      </c>
      <c r="D84" s="33" t="s">
        <v>18</v>
      </c>
      <c r="E84" s="26" t="e">
        <f t="shared" si="11"/>
        <v>#VALUE!</v>
      </c>
      <c r="F84" s="33" t="s">
        <v>18</v>
      </c>
      <c r="G84" s="34" t="s">
        <v>18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127</v>
      </c>
      <c r="B85" s="57" t="s">
        <v>128</v>
      </c>
      <c r="C85" s="58" t="s">
        <v>18</v>
      </c>
      <c r="D85" s="33" t="s">
        <v>18</v>
      </c>
      <c r="E85" s="26" t="e">
        <f t="shared" si="11"/>
        <v>#VALUE!</v>
      </c>
      <c r="F85" s="59" t="s">
        <v>18</v>
      </c>
      <c r="G85" s="60" t="s">
        <v>18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129</v>
      </c>
      <c r="C86" s="58" t="s">
        <v>18</v>
      </c>
      <c r="D86" s="33" t="s">
        <v>18</v>
      </c>
      <c r="E86" s="26" t="e">
        <f t="shared" si="11"/>
        <v>#VALUE!</v>
      </c>
      <c r="F86" s="59" t="s">
        <v>18</v>
      </c>
      <c r="G86" s="60" t="s">
        <v>18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130</v>
      </c>
      <c r="C87" s="63" t="s">
        <v>18</v>
      </c>
      <c r="D87" s="33" t="s">
        <v>18</v>
      </c>
      <c r="E87" s="26" t="e">
        <f t="shared" si="11"/>
        <v>#VALUE!</v>
      </c>
      <c r="F87" s="60" t="s">
        <v>18</v>
      </c>
      <c r="G87" s="60" t="s">
        <v>18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131</v>
      </c>
      <c r="C88" s="58" t="s">
        <v>18</v>
      </c>
      <c r="D88" s="33" t="s">
        <v>18</v>
      </c>
      <c r="E88" s="26" t="e">
        <f t="shared" si="11"/>
        <v>#VALUE!</v>
      </c>
      <c r="F88" s="59" t="s">
        <v>18</v>
      </c>
      <c r="G88" s="60" t="s">
        <v>18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132</v>
      </c>
      <c r="C89" s="63" t="s">
        <v>18</v>
      </c>
      <c r="D89" s="33" t="s">
        <v>18</v>
      </c>
      <c r="E89" s="26" t="e">
        <f t="shared" si="11"/>
        <v>#VALUE!</v>
      </c>
      <c r="F89" s="60" t="s">
        <v>18</v>
      </c>
      <c r="G89" s="60" t="s">
        <v>18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133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134</v>
      </c>
      <c r="C93" s="58">
        <v>0</v>
      </c>
      <c r="D93" s="33">
        <v>0</v>
      </c>
      <c r="E93" s="26"/>
      <c r="F93" s="59"/>
      <c r="G93" s="59">
        <v>0</v>
      </c>
      <c r="H93" s="26"/>
      <c r="I93" s="27">
        <f t="shared" si="10"/>
        <v>0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135</v>
      </c>
      <c r="C94" s="90">
        <f>C6+C37+C67+C93</f>
        <v>1261289.6999999997</v>
      </c>
      <c r="D94" s="90">
        <f>D6+D37+D67+D93</f>
        <v>682305.79231499997</v>
      </c>
      <c r="E94" s="90">
        <f>D94/C94*100</f>
        <v>54.095882358747573</v>
      </c>
      <c r="F94" s="90">
        <f>F6+F37+F67+F93</f>
        <v>1285572.5</v>
      </c>
      <c r="G94" s="90">
        <f>G6+G37+G67+G93</f>
        <v>666893.65466000012</v>
      </c>
      <c r="H94" s="90">
        <f>G94/F94*100</f>
        <v>51.875227158328308</v>
      </c>
      <c r="I94" s="91">
        <f t="shared" si="10"/>
        <v>15412.137654999853</v>
      </c>
      <c r="J94" s="92">
        <f>D94/G94*100</f>
        <v>102.31103378286863</v>
      </c>
      <c r="K94" s="93"/>
      <c r="L94" s="93"/>
    </row>
    <row r="95" spans="1:12" s="20" customFormat="1" ht="18.75" thickBot="1" x14ac:dyDescent="0.3">
      <c r="A95" s="122" t="s">
        <v>136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137</v>
      </c>
      <c r="C96" s="96"/>
      <c r="D96" s="97">
        <v>0</v>
      </c>
      <c r="E96" s="97"/>
      <c r="F96" s="96">
        <v>5000</v>
      </c>
      <c r="G96" s="98">
        <v>5007.8</v>
      </c>
      <c r="H96" s="97">
        <f>G96/F96*100</f>
        <v>100.15600000000001</v>
      </c>
      <c r="I96" s="99">
        <f>D96-G96</f>
        <v>-5007.8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138</v>
      </c>
      <c r="B109" s="115"/>
      <c r="C109" s="116">
        <f>C8+C18+C20+C22+C23+C25+C29+C52+C63</f>
        <v>916801.89999999991</v>
      </c>
      <c r="D109" s="116">
        <f>D8+D18+D20+D22+D23+D25+D29+D52+D63</f>
        <v>500384.74709500006</v>
      </c>
      <c r="E109" s="117">
        <f>D109/C109*100</f>
        <v>54.579375009475882</v>
      </c>
      <c r="F109" s="116">
        <f>F8+F18+F20+F22+F23+F25+F29+F52+F63</f>
        <v>891503</v>
      </c>
      <c r="G109" s="116">
        <f>G8+G18+G20+G22+G23+G25+G29+G52+G63</f>
        <v>475745.45635000017</v>
      </c>
      <c r="H109" s="117">
        <f>G109/F109*100</f>
        <v>53.364425733845003</v>
      </c>
      <c r="I109" s="64">
        <f>D109-G109</f>
        <v>24639.290744999889</v>
      </c>
      <c r="J109" s="64">
        <f>D109/G109*100</f>
        <v>105.1790911329005</v>
      </c>
    </row>
    <row r="110" spans="1:10" ht="15.75" customHeight="1" x14ac:dyDescent="0.25">
      <c r="A110" s="115" t="s">
        <v>139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181921.04522</v>
      </c>
      <c r="E110" s="117">
        <f>D110/C110*100</f>
        <v>52.809140184354852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191148.19831000007</v>
      </c>
      <c r="H110" s="117">
        <f>G110/F110*100</f>
        <v>48.50621484535089</v>
      </c>
      <c r="I110" s="64">
        <f>D110-G110</f>
        <v>-9227.1530900000653</v>
      </c>
      <c r="J110" s="64">
        <f>D110/G110*100</f>
        <v>95.172775275111064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липня 2014 з 2013</vt:lpstr>
      <vt:lpstr>'порівняння липня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cp:lastPrinted>2014-07-29T09:21:34Z</cp:lastPrinted>
  <dcterms:created xsi:type="dcterms:W3CDTF">2014-05-07T07:41:38Z</dcterms:created>
  <dcterms:modified xsi:type="dcterms:W3CDTF">2014-09-17T14:46:47Z</dcterms:modified>
</cp:coreProperties>
</file>